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Calendario" sheetId="2" state="visible" r:id="rId2"/>
    <sheet xmlns:r="http://schemas.openxmlformats.org/officeDocument/2006/relationships" name="Eventos" sheetId="3" state="visible" r:id="rId3"/>
    <sheet xmlns:r="http://schemas.openxmlformats.org/officeDocument/2006/relationships" name="Configuración" sheetId="4" state="visible" r:id="rId4"/>
  </sheets>
  <definedNames>
    <definedName name="titulo_calendario">'Configuración'!$B$3</definedName>
    <definedName name="anio">'Configuración'!$B$4</definedName>
    <definedName name="fechas_eventos">'Eventos'!$A$5:$A$204</definedName>
    <definedName name="_xlnm.Print_Area" localSheetId="0">'Instrucciones'!$A$1:$B$20</definedName>
    <definedName name="_xlnm.Print_Area" localSheetId="1">'Calendario'!$A$1:$W$38</definedName>
    <definedName name="_xlnm.Print_Area" localSheetId="2">'Eventos'!$A$1:$B$204</definedName>
    <definedName name="_xlnm.Print_Area" localSheetId="3">'Configuración'!$A$1:$B$6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name val="Arial"/>
      <sz val="10"/>
    </font>
    <font>
      <name val="Arial"/>
      <b val="1"/>
      <color rgb="001F4E78"/>
      <sz val="16"/>
    </font>
    <font>
      <name val="Arial"/>
      <i val="1"/>
      <color rgb="00595959"/>
      <sz val="10"/>
    </font>
    <font>
      <name val="Arial"/>
      <b val="1"/>
      <color rgb="001F4E78"/>
      <sz val="10"/>
    </font>
    <font>
      <name val="Arial"/>
      <color rgb="000000FF"/>
      <sz val="10"/>
    </font>
    <font>
      <name val="Arial"/>
      <b val="1"/>
      <color rgb="00FFFFFF"/>
      <sz val="10"/>
    </font>
  </fonts>
  <fills count="6">
    <fill>
      <patternFill/>
    </fill>
    <fill>
      <patternFill patternType="gray125"/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F2F2F2"/>
        <bgColor rgb="00F2F2F2"/>
      </patternFill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3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center" wrapText="1"/>
    </xf>
    <xf numFmtId="0" fontId="4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5" fillId="5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 wrapText="1"/>
    </xf>
    <xf numFmtId="164" fontId="4" fillId="3" borderId="1" applyAlignment="1" pivotButton="0" quotePrefix="0" xfId="0">
      <alignment horizontal="center" vertical="center"/>
    </xf>
    <xf numFmtId="0" fontId="4" fillId="3" borderId="1" pivotButton="0" quotePrefix="0" xfId="0"/>
    <xf numFmtId="0" fontId="3" fillId="0" borderId="0" pivotButton="0" quotePrefix="0" xfId="0"/>
    <xf numFmtId="0" fontId="4" fillId="3" borderId="1" applyAlignment="1" pivotButton="0" quotePrefix="0" xfId="0">
      <alignment horizontal="left"/>
    </xf>
  </cellXfs>
  <cellStyles count="1">
    <cellStyle name="Normal" xfId="0" builtinId="0" hidden="0"/>
  </cellStyles>
  <dxfs count="1">
    <dxf>
      <font>
        <name val="Arial"/>
        <b val="1"/>
        <color rgb="009C5700"/>
      </font>
      <fill>
        <patternFill patternType="solid">
          <fgColor rgb="00FFEB9C"/>
          <bgColor rgb="00FFEB9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F4E78"/>
    <outlinePr summaryBelow="1" summaryRight="1"/>
    <pageSetUpPr fitToPage="1"/>
  </sheetPr>
  <dimension ref="A1:B20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10" customWidth="1" min="2" max="2"/>
  </cols>
  <sheetData>
    <row r="1" ht="26" customHeight="1">
      <c r="A1" s="1" t="inlineStr">
        <is>
          <t>Calendario anual en Excel</t>
        </is>
      </c>
    </row>
    <row r="2">
      <c r="A2" s="2" t="inlineStr">
        <is>
          <t>Calendario de 12 meses con eventos resaltados.</t>
        </is>
      </c>
    </row>
    <row r="4">
      <c r="A4" s="3" t="inlineStr">
        <is>
          <t>Cómo usarla en 4 pasos</t>
        </is>
      </c>
      <c r="B4" s="3" t="n"/>
    </row>
    <row r="5" ht="16" customHeight="1">
      <c r="A5" s="4" t="inlineStr">
        <is>
          <t>Paso 1</t>
        </is>
      </c>
      <c r="B5" s="5" t="inlineStr">
        <is>
          <t>En Configuración, escribe el título y el año.</t>
        </is>
      </c>
    </row>
    <row r="6" ht="16" customHeight="1">
      <c r="A6" s="4" t="inlineStr">
        <is>
          <t>Paso 2</t>
        </is>
      </c>
      <c r="B6" s="5" t="inlineStr">
        <is>
          <t>En la hoja Eventos, anota cada fecha y su descripción.</t>
        </is>
      </c>
    </row>
    <row r="7" ht="16" customHeight="1">
      <c r="A7" s="4" t="inlineStr">
        <is>
          <t>Paso 3</t>
        </is>
      </c>
      <c r="B7" s="5" t="inlineStr">
        <is>
          <t>Mira los días resaltados en la hoja Calendario.</t>
        </is>
      </c>
    </row>
    <row r="8" ht="16" customHeight="1">
      <c r="A8" s="4" t="inlineStr">
        <is>
          <t>Paso 4</t>
        </is>
      </c>
      <c r="B8" s="5" t="inlineStr">
        <is>
          <t>Imprime el calendario o guárdalo como PDF.</t>
        </is>
      </c>
    </row>
    <row r="10">
      <c r="A10" s="3" t="inlineStr">
        <is>
          <t>Código de colores</t>
        </is>
      </c>
      <c r="B10" s="3" t="n"/>
    </row>
    <row r="11" ht="16" customHeight="1">
      <c r="A11" s="6" t="inlineStr">
        <is>
          <t>Texto azul</t>
        </is>
      </c>
      <c r="B11" s="5" t="inlineStr">
        <is>
          <t>Celda de entrada: escribe aquí (texto azul sobre fondo amarillo suave).</t>
        </is>
      </c>
    </row>
    <row r="12" ht="16" customHeight="1">
      <c r="A12" s="7" t="inlineStr">
        <is>
          <t>Texto negro</t>
        </is>
      </c>
      <c r="B12" s="5" t="inlineStr">
        <is>
          <t>Celda con fórmula: se calcula sola, no la borres (texto negro sobre fondo gris).</t>
        </is>
      </c>
    </row>
    <row r="14">
      <c r="A14" s="3" t="inlineStr">
        <is>
          <t>Ejemplos del formato esperado</t>
        </is>
      </c>
      <c r="B14" s="3" t="n"/>
    </row>
    <row r="15" ht="16" customHeight="1">
      <c r="A15" s="8" t="inlineStr">
        <is>
          <t>Evento</t>
        </is>
      </c>
      <c r="B15" s="5" t="inlineStr">
        <is>
          <t>En la hoja Eventos: 25/12/2026 · Navidad. El 25 de diciembre se resalta en el calendario.</t>
        </is>
      </c>
    </row>
    <row r="17">
      <c r="A17" s="3" t="inlineStr">
        <is>
          <t>Consejos</t>
        </is>
      </c>
      <c r="B17" s="3" t="n"/>
    </row>
    <row r="18" ht="16" customHeight="1">
      <c r="A18" s="4" t="inlineStr">
        <is>
          <t>Datos</t>
        </is>
      </c>
      <c r="B18" s="5" t="inlineStr">
        <is>
          <t>Esta versión trae un año y eventos de ejemplo. Para empezar desde cero, borra las celdas azules de la hoja Eventos.</t>
        </is>
      </c>
    </row>
    <row r="19" ht="16" customHeight="1">
      <c r="A19" s="4" t="inlineStr">
        <is>
          <t>Año nuevo</t>
        </is>
      </c>
      <c r="B19" s="5" t="inlineStr">
        <is>
          <t>Cambia el año en Configuración y los 12 meses se recalculan. Los eventos de otros años no se resaltan.</t>
        </is>
      </c>
    </row>
    <row r="20" ht="16" customHeight="1">
      <c r="A20" s="4" t="inlineStr">
        <is>
          <t>Impresión</t>
        </is>
      </c>
      <c r="B20" s="5" t="inlineStr">
        <is>
          <t>La hoja Calendario está ajustada a una página vertical: imprímela o guárdala como PDF.</t>
        </is>
      </c>
    </row>
  </sheetData>
  <printOptions horizontalCentered="1"/>
  <pageMargins left="0.75" right="0.75" top="1" bottom="1" header="0.5" footer="0.5"/>
  <pageSetup orientation="portrait" paperSize="1" fitToHeight="1" fitToWidth="1"/>
</worksheet>
</file>

<file path=xl/worksheets/sheet2.xml><?xml version="1.0" encoding="utf-8"?>
<worksheet xmlns="http://schemas.openxmlformats.org/spreadsheetml/2006/main">
  <sheetPr>
    <tabColor rgb="00BF9000"/>
    <outlinePr summaryBelow="1" summaryRight="1"/>
    <pageSetUpPr fitToPage="1"/>
  </sheetPr>
  <dimension ref="A1:W38"/>
  <sheetViews>
    <sheetView showGridLines="0" workbookViewId="0">
      <selection activeCell="A1" sqref="A1"/>
    </sheetView>
  </sheetViews>
  <sheetFormatPr baseColWidth="8" defaultRowHeight="15"/>
  <cols>
    <col width="3.2" customWidth="1" min="1" max="1"/>
    <col width="3.2" customWidth="1" min="2" max="2"/>
    <col width="3.2" customWidth="1" min="3" max="3"/>
    <col width="3.2" customWidth="1" min="4" max="4"/>
    <col width="3.2" customWidth="1" min="5" max="5"/>
    <col width="3.2" customWidth="1" min="6" max="6"/>
    <col width="3.2" customWidth="1" min="7" max="7"/>
    <col width="2" customWidth="1" min="8" max="8"/>
    <col width="3.2" customWidth="1" min="9" max="9"/>
    <col width="3.2" customWidth="1" min="10" max="10"/>
    <col width="3.2" customWidth="1" min="11" max="11"/>
    <col width="3.2" customWidth="1" min="12" max="12"/>
    <col width="3.2" customWidth="1" min="13" max="13"/>
    <col width="3.2" customWidth="1" min="14" max="14"/>
    <col width="3.2" customWidth="1" min="15" max="15"/>
    <col width="2" customWidth="1" min="16" max="16"/>
    <col width="3.2" customWidth="1" min="17" max="17"/>
    <col width="3.2" customWidth="1" min="18" max="18"/>
    <col width="3.2" customWidth="1" min="19" max="19"/>
    <col width="3.2" customWidth="1" min="20" max="20"/>
    <col width="3.2" customWidth="1" min="21" max="21"/>
    <col width="3.2" customWidth="1" min="22" max="22"/>
    <col width="3.2" customWidth="1" min="23" max="23"/>
    <col width="2" customWidth="1" min="24" max="24"/>
  </cols>
  <sheetData>
    <row r="1" ht="26" customHeight="1">
      <c r="A1" s="1">
        <f>IF(titulo_calendario="","Calendario "&amp;anio,titulo_calendario&amp;" · "&amp;anio)</f>
        <v/>
      </c>
    </row>
    <row r="2">
      <c r="A2" s="2">
        <f>"Eventos del año: "&amp;COUNTIFS(fechas_eventos,"&gt;="&amp;DATE(anio,1,1),fechas_eventos,"&lt;="&amp;DATE(anio,12,31))</f>
        <v/>
      </c>
    </row>
    <row r="4">
      <c r="A4" s="9" t="inlineStr">
        <is>
          <t>ENERO</t>
        </is>
      </c>
      <c r="B4" s="9" t="n"/>
      <c r="C4" s="9" t="n"/>
      <c r="D4" s="9" t="n"/>
      <c r="E4" s="9" t="n"/>
      <c r="F4" s="9" t="n"/>
      <c r="G4" s="9" t="n"/>
      <c r="I4" s="9" t="inlineStr">
        <is>
          <t>FEBRERO</t>
        </is>
      </c>
      <c r="J4" s="9" t="n"/>
      <c r="K4" s="9" t="n"/>
      <c r="L4" s="9" t="n"/>
      <c r="M4" s="9" t="n"/>
      <c r="N4" s="9" t="n"/>
      <c r="O4" s="9" t="n"/>
      <c r="Q4" s="9" t="inlineStr">
        <is>
          <t>MARZO</t>
        </is>
      </c>
      <c r="R4" s="9" t="n"/>
      <c r="S4" s="9" t="n"/>
      <c r="T4" s="9" t="n"/>
      <c r="U4" s="9" t="n"/>
      <c r="V4" s="9" t="n"/>
      <c r="W4" s="9" t="n"/>
    </row>
    <row r="5">
      <c r="A5" s="10" t="inlineStr">
        <is>
          <t>L</t>
        </is>
      </c>
      <c r="B5" s="10" t="inlineStr">
        <is>
          <t>M</t>
        </is>
      </c>
      <c r="C5" s="10" t="inlineStr">
        <is>
          <t>X</t>
        </is>
      </c>
      <c r="D5" s="10" t="inlineStr">
        <is>
          <t>J</t>
        </is>
      </c>
      <c r="E5" s="10" t="inlineStr">
        <is>
          <t>V</t>
        </is>
      </c>
      <c r="F5" s="10" t="inlineStr">
        <is>
          <t>S</t>
        </is>
      </c>
      <c r="G5" s="10" t="inlineStr">
        <is>
          <t>D</t>
        </is>
      </c>
      <c r="I5" s="10" t="inlineStr">
        <is>
          <t>L</t>
        </is>
      </c>
      <c r="J5" s="10" t="inlineStr">
        <is>
          <t>M</t>
        </is>
      </c>
      <c r="K5" s="10" t="inlineStr">
        <is>
          <t>X</t>
        </is>
      </c>
      <c r="L5" s="10" t="inlineStr">
        <is>
          <t>J</t>
        </is>
      </c>
      <c r="M5" s="10" t="inlineStr">
        <is>
          <t>V</t>
        </is>
      </c>
      <c r="N5" s="10" t="inlineStr">
        <is>
          <t>S</t>
        </is>
      </c>
      <c r="O5" s="10" t="inlineStr">
        <is>
          <t>D</t>
        </is>
      </c>
      <c r="Q5" s="10" t="inlineStr">
        <is>
          <t>L</t>
        </is>
      </c>
      <c r="R5" s="10" t="inlineStr">
        <is>
          <t>M</t>
        </is>
      </c>
      <c r="S5" s="10" t="inlineStr">
        <is>
          <t>X</t>
        </is>
      </c>
      <c r="T5" s="10" t="inlineStr">
        <is>
          <t>J</t>
        </is>
      </c>
      <c r="U5" s="10" t="inlineStr">
        <is>
          <t>V</t>
        </is>
      </c>
      <c r="V5" s="10" t="inlineStr">
        <is>
          <t>S</t>
        </is>
      </c>
      <c r="W5" s="10" t="inlineStr">
        <is>
          <t>D</t>
        </is>
      </c>
    </row>
    <row r="6">
      <c r="A6" s="11">
        <f>IF(MONTH(DATE(anio,1,1)-WEEKDAY(DATE(anio,1,1),2)+1+0)=1,DAY(DATE(anio,1,1)-WEEKDAY(DATE(anio,1,1),2)+1+0),"")</f>
        <v/>
      </c>
      <c r="B6" s="11">
        <f>IF(MONTH(DATE(anio,1,1)-WEEKDAY(DATE(anio,1,1),2)+1+1)=1,DAY(DATE(anio,1,1)-WEEKDAY(DATE(anio,1,1),2)+1+1),"")</f>
        <v/>
      </c>
      <c r="C6" s="11">
        <f>IF(MONTH(DATE(anio,1,1)-WEEKDAY(DATE(anio,1,1),2)+1+2)=1,DAY(DATE(anio,1,1)-WEEKDAY(DATE(anio,1,1),2)+1+2),"")</f>
        <v/>
      </c>
      <c r="D6" s="11">
        <f>IF(MONTH(DATE(anio,1,1)-WEEKDAY(DATE(anio,1,1),2)+1+3)=1,DAY(DATE(anio,1,1)-WEEKDAY(DATE(anio,1,1),2)+1+3),"")</f>
        <v/>
      </c>
      <c r="E6" s="11">
        <f>IF(MONTH(DATE(anio,1,1)-WEEKDAY(DATE(anio,1,1),2)+1+4)=1,DAY(DATE(anio,1,1)-WEEKDAY(DATE(anio,1,1),2)+1+4),"")</f>
        <v/>
      </c>
      <c r="F6" s="7">
        <f>IF(MONTH(DATE(anio,1,1)-WEEKDAY(DATE(anio,1,1),2)+1+5)=1,DAY(DATE(anio,1,1)-WEEKDAY(DATE(anio,1,1),2)+1+5),"")</f>
        <v/>
      </c>
      <c r="G6" s="7">
        <f>IF(MONTH(DATE(anio,1,1)-WEEKDAY(DATE(anio,1,1),2)+1+6)=1,DAY(DATE(anio,1,1)-WEEKDAY(DATE(anio,1,1),2)+1+6),"")</f>
        <v/>
      </c>
      <c r="I6" s="11">
        <f>IF(MONTH(DATE(anio,2,1)-WEEKDAY(DATE(anio,2,1),2)+1+0)=2,DAY(DATE(anio,2,1)-WEEKDAY(DATE(anio,2,1),2)+1+0),"")</f>
        <v/>
      </c>
      <c r="J6" s="11">
        <f>IF(MONTH(DATE(anio,2,1)-WEEKDAY(DATE(anio,2,1),2)+1+1)=2,DAY(DATE(anio,2,1)-WEEKDAY(DATE(anio,2,1),2)+1+1),"")</f>
        <v/>
      </c>
      <c r="K6" s="11">
        <f>IF(MONTH(DATE(anio,2,1)-WEEKDAY(DATE(anio,2,1),2)+1+2)=2,DAY(DATE(anio,2,1)-WEEKDAY(DATE(anio,2,1),2)+1+2),"")</f>
        <v/>
      </c>
      <c r="L6" s="11">
        <f>IF(MONTH(DATE(anio,2,1)-WEEKDAY(DATE(anio,2,1),2)+1+3)=2,DAY(DATE(anio,2,1)-WEEKDAY(DATE(anio,2,1),2)+1+3),"")</f>
        <v/>
      </c>
      <c r="M6" s="11">
        <f>IF(MONTH(DATE(anio,2,1)-WEEKDAY(DATE(anio,2,1),2)+1+4)=2,DAY(DATE(anio,2,1)-WEEKDAY(DATE(anio,2,1),2)+1+4),"")</f>
        <v/>
      </c>
      <c r="N6" s="7">
        <f>IF(MONTH(DATE(anio,2,1)-WEEKDAY(DATE(anio,2,1),2)+1+5)=2,DAY(DATE(anio,2,1)-WEEKDAY(DATE(anio,2,1),2)+1+5),"")</f>
        <v/>
      </c>
      <c r="O6" s="7">
        <f>IF(MONTH(DATE(anio,2,1)-WEEKDAY(DATE(anio,2,1),2)+1+6)=2,DAY(DATE(anio,2,1)-WEEKDAY(DATE(anio,2,1),2)+1+6),"")</f>
        <v/>
      </c>
      <c r="Q6" s="11">
        <f>IF(MONTH(DATE(anio,3,1)-WEEKDAY(DATE(anio,3,1),2)+1+0)=3,DAY(DATE(anio,3,1)-WEEKDAY(DATE(anio,3,1),2)+1+0),"")</f>
        <v/>
      </c>
      <c r="R6" s="11">
        <f>IF(MONTH(DATE(anio,3,1)-WEEKDAY(DATE(anio,3,1),2)+1+1)=3,DAY(DATE(anio,3,1)-WEEKDAY(DATE(anio,3,1),2)+1+1),"")</f>
        <v/>
      </c>
      <c r="S6" s="11">
        <f>IF(MONTH(DATE(anio,3,1)-WEEKDAY(DATE(anio,3,1),2)+1+2)=3,DAY(DATE(anio,3,1)-WEEKDAY(DATE(anio,3,1),2)+1+2),"")</f>
        <v/>
      </c>
      <c r="T6" s="11">
        <f>IF(MONTH(DATE(anio,3,1)-WEEKDAY(DATE(anio,3,1),2)+1+3)=3,DAY(DATE(anio,3,1)-WEEKDAY(DATE(anio,3,1),2)+1+3),"")</f>
        <v/>
      </c>
      <c r="U6" s="11">
        <f>IF(MONTH(DATE(anio,3,1)-WEEKDAY(DATE(anio,3,1),2)+1+4)=3,DAY(DATE(anio,3,1)-WEEKDAY(DATE(anio,3,1),2)+1+4),"")</f>
        <v/>
      </c>
      <c r="V6" s="7">
        <f>IF(MONTH(DATE(anio,3,1)-WEEKDAY(DATE(anio,3,1),2)+1+5)=3,DAY(DATE(anio,3,1)-WEEKDAY(DATE(anio,3,1),2)+1+5),"")</f>
        <v/>
      </c>
      <c r="W6" s="7">
        <f>IF(MONTH(DATE(anio,3,1)-WEEKDAY(DATE(anio,3,1),2)+1+6)=3,DAY(DATE(anio,3,1)-WEEKDAY(DATE(anio,3,1),2)+1+6),"")</f>
        <v/>
      </c>
    </row>
    <row r="7">
      <c r="A7" s="11">
        <f>IF(MONTH(DATE(anio,1,1)-WEEKDAY(DATE(anio,1,1),2)+1+7)=1,DAY(DATE(anio,1,1)-WEEKDAY(DATE(anio,1,1),2)+1+7),"")</f>
        <v/>
      </c>
      <c r="B7" s="11">
        <f>IF(MONTH(DATE(anio,1,1)-WEEKDAY(DATE(anio,1,1),2)+1+8)=1,DAY(DATE(anio,1,1)-WEEKDAY(DATE(anio,1,1),2)+1+8),"")</f>
        <v/>
      </c>
      <c r="C7" s="11">
        <f>IF(MONTH(DATE(anio,1,1)-WEEKDAY(DATE(anio,1,1),2)+1+9)=1,DAY(DATE(anio,1,1)-WEEKDAY(DATE(anio,1,1),2)+1+9),"")</f>
        <v/>
      </c>
      <c r="D7" s="11">
        <f>IF(MONTH(DATE(anio,1,1)-WEEKDAY(DATE(anio,1,1),2)+1+10)=1,DAY(DATE(anio,1,1)-WEEKDAY(DATE(anio,1,1),2)+1+10),"")</f>
        <v/>
      </c>
      <c r="E7" s="11">
        <f>IF(MONTH(DATE(anio,1,1)-WEEKDAY(DATE(anio,1,1),2)+1+11)=1,DAY(DATE(anio,1,1)-WEEKDAY(DATE(anio,1,1),2)+1+11),"")</f>
        <v/>
      </c>
      <c r="F7" s="7">
        <f>IF(MONTH(DATE(anio,1,1)-WEEKDAY(DATE(anio,1,1),2)+1+12)=1,DAY(DATE(anio,1,1)-WEEKDAY(DATE(anio,1,1),2)+1+12),"")</f>
        <v/>
      </c>
      <c r="G7" s="7">
        <f>IF(MONTH(DATE(anio,1,1)-WEEKDAY(DATE(anio,1,1),2)+1+13)=1,DAY(DATE(anio,1,1)-WEEKDAY(DATE(anio,1,1),2)+1+13),"")</f>
        <v/>
      </c>
      <c r="I7" s="11">
        <f>IF(MONTH(DATE(anio,2,1)-WEEKDAY(DATE(anio,2,1),2)+1+7)=2,DAY(DATE(anio,2,1)-WEEKDAY(DATE(anio,2,1),2)+1+7),"")</f>
        <v/>
      </c>
      <c r="J7" s="11">
        <f>IF(MONTH(DATE(anio,2,1)-WEEKDAY(DATE(anio,2,1),2)+1+8)=2,DAY(DATE(anio,2,1)-WEEKDAY(DATE(anio,2,1),2)+1+8),"")</f>
        <v/>
      </c>
      <c r="K7" s="11">
        <f>IF(MONTH(DATE(anio,2,1)-WEEKDAY(DATE(anio,2,1),2)+1+9)=2,DAY(DATE(anio,2,1)-WEEKDAY(DATE(anio,2,1),2)+1+9),"")</f>
        <v/>
      </c>
      <c r="L7" s="11">
        <f>IF(MONTH(DATE(anio,2,1)-WEEKDAY(DATE(anio,2,1),2)+1+10)=2,DAY(DATE(anio,2,1)-WEEKDAY(DATE(anio,2,1),2)+1+10),"")</f>
        <v/>
      </c>
      <c r="M7" s="11">
        <f>IF(MONTH(DATE(anio,2,1)-WEEKDAY(DATE(anio,2,1),2)+1+11)=2,DAY(DATE(anio,2,1)-WEEKDAY(DATE(anio,2,1),2)+1+11),"")</f>
        <v/>
      </c>
      <c r="N7" s="7">
        <f>IF(MONTH(DATE(anio,2,1)-WEEKDAY(DATE(anio,2,1),2)+1+12)=2,DAY(DATE(anio,2,1)-WEEKDAY(DATE(anio,2,1),2)+1+12),"")</f>
        <v/>
      </c>
      <c r="O7" s="7">
        <f>IF(MONTH(DATE(anio,2,1)-WEEKDAY(DATE(anio,2,1),2)+1+13)=2,DAY(DATE(anio,2,1)-WEEKDAY(DATE(anio,2,1),2)+1+13),"")</f>
        <v/>
      </c>
      <c r="Q7" s="11">
        <f>IF(MONTH(DATE(anio,3,1)-WEEKDAY(DATE(anio,3,1),2)+1+7)=3,DAY(DATE(anio,3,1)-WEEKDAY(DATE(anio,3,1),2)+1+7),"")</f>
        <v/>
      </c>
      <c r="R7" s="11">
        <f>IF(MONTH(DATE(anio,3,1)-WEEKDAY(DATE(anio,3,1),2)+1+8)=3,DAY(DATE(anio,3,1)-WEEKDAY(DATE(anio,3,1),2)+1+8),"")</f>
        <v/>
      </c>
      <c r="S7" s="11">
        <f>IF(MONTH(DATE(anio,3,1)-WEEKDAY(DATE(anio,3,1),2)+1+9)=3,DAY(DATE(anio,3,1)-WEEKDAY(DATE(anio,3,1),2)+1+9),"")</f>
        <v/>
      </c>
      <c r="T7" s="11">
        <f>IF(MONTH(DATE(anio,3,1)-WEEKDAY(DATE(anio,3,1),2)+1+10)=3,DAY(DATE(anio,3,1)-WEEKDAY(DATE(anio,3,1),2)+1+10),"")</f>
        <v/>
      </c>
      <c r="U7" s="11">
        <f>IF(MONTH(DATE(anio,3,1)-WEEKDAY(DATE(anio,3,1),2)+1+11)=3,DAY(DATE(anio,3,1)-WEEKDAY(DATE(anio,3,1),2)+1+11),"")</f>
        <v/>
      </c>
      <c r="V7" s="7">
        <f>IF(MONTH(DATE(anio,3,1)-WEEKDAY(DATE(anio,3,1),2)+1+12)=3,DAY(DATE(anio,3,1)-WEEKDAY(DATE(anio,3,1),2)+1+12),"")</f>
        <v/>
      </c>
      <c r="W7" s="7">
        <f>IF(MONTH(DATE(anio,3,1)-WEEKDAY(DATE(anio,3,1),2)+1+13)=3,DAY(DATE(anio,3,1)-WEEKDAY(DATE(anio,3,1),2)+1+13),"")</f>
        <v/>
      </c>
    </row>
    <row r="8">
      <c r="A8" s="11">
        <f>IF(MONTH(DATE(anio,1,1)-WEEKDAY(DATE(anio,1,1),2)+1+14)=1,DAY(DATE(anio,1,1)-WEEKDAY(DATE(anio,1,1),2)+1+14),"")</f>
        <v/>
      </c>
      <c r="B8" s="11">
        <f>IF(MONTH(DATE(anio,1,1)-WEEKDAY(DATE(anio,1,1),2)+1+15)=1,DAY(DATE(anio,1,1)-WEEKDAY(DATE(anio,1,1),2)+1+15),"")</f>
        <v/>
      </c>
      <c r="C8" s="11">
        <f>IF(MONTH(DATE(anio,1,1)-WEEKDAY(DATE(anio,1,1),2)+1+16)=1,DAY(DATE(anio,1,1)-WEEKDAY(DATE(anio,1,1),2)+1+16),"")</f>
        <v/>
      </c>
      <c r="D8" s="11">
        <f>IF(MONTH(DATE(anio,1,1)-WEEKDAY(DATE(anio,1,1),2)+1+17)=1,DAY(DATE(anio,1,1)-WEEKDAY(DATE(anio,1,1),2)+1+17),"")</f>
        <v/>
      </c>
      <c r="E8" s="11">
        <f>IF(MONTH(DATE(anio,1,1)-WEEKDAY(DATE(anio,1,1),2)+1+18)=1,DAY(DATE(anio,1,1)-WEEKDAY(DATE(anio,1,1),2)+1+18),"")</f>
        <v/>
      </c>
      <c r="F8" s="7">
        <f>IF(MONTH(DATE(anio,1,1)-WEEKDAY(DATE(anio,1,1),2)+1+19)=1,DAY(DATE(anio,1,1)-WEEKDAY(DATE(anio,1,1),2)+1+19),"")</f>
        <v/>
      </c>
      <c r="G8" s="7">
        <f>IF(MONTH(DATE(anio,1,1)-WEEKDAY(DATE(anio,1,1),2)+1+20)=1,DAY(DATE(anio,1,1)-WEEKDAY(DATE(anio,1,1),2)+1+20),"")</f>
        <v/>
      </c>
      <c r="I8" s="11">
        <f>IF(MONTH(DATE(anio,2,1)-WEEKDAY(DATE(anio,2,1),2)+1+14)=2,DAY(DATE(anio,2,1)-WEEKDAY(DATE(anio,2,1),2)+1+14),"")</f>
        <v/>
      </c>
      <c r="J8" s="11">
        <f>IF(MONTH(DATE(anio,2,1)-WEEKDAY(DATE(anio,2,1),2)+1+15)=2,DAY(DATE(anio,2,1)-WEEKDAY(DATE(anio,2,1),2)+1+15),"")</f>
        <v/>
      </c>
      <c r="K8" s="11">
        <f>IF(MONTH(DATE(anio,2,1)-WEEKDAY(DATE(anio,2,1),2)+1+16)=2,DAY(DATE(anio,2,1)-WEEKDAY(DATE(anio,2,1),2)+1+16),"")</f>
        <v/>
      </c>
      <c r="L8" s="11">
        <f>IF(MONTH(DATE(anio,2,1)-WEEKDAY(DATE(anio,2,1),2)+1+17)=2,DAY(DATE(anio,2,1)-WEEKDAY(DATE(anio,2,1),2)+1+17),"")</f>
        <v/>
      </c>
      <c r="M8" s="11">
        <f>IF(MONTH(DATE(anio,2,1)-WEEKDAY(DATE(anio,2,1),2)+1+18)=2,DAY(DATE(anio,2,1)-WEEKDAY(DATE(anio,2,1),2)+1+18),"")</f>
        <v/>
      </c>
      <c r="N8" s="7">
        <f>IF(MONTH(DATE(anio,2,1)-WEEKDAY(DATE(anio,2,1),2)+1+19)=2,DAY(DATE(anio,2,1)-WEEKDAY(DATE(anio,2,1),2)+1+19),"")</f>
        <v/>
      </c>
      <c r="O8" s="7">
        <f>IF(MONTH(DATE(anio,2,1)-WEEKDAY(DATE(anio,2,1),2)+1+20)=2,DAY(DATE(anio,2,1)-WEEKDAY(DATE(anio,2,1),2)+1+20),"")</f>
        <v/>
      </c>
      <c r="Q8" s="11">
        <f>IF(MONTH(DATE(anio,3,1)-WEEKDAY(DATE(anio,3,1),2)+1+14)=3,DAY(DATE(anio,3,1)-WEEKDAY(DATE(anio,3,1),2)+1+14),"")</f>
        <v/>
      </c>
      <c r="R8" s="11">
        <f>IF(MONTH(DATE(anio,3,1)-WEEKDAY(DATE(anio,3,1),2)+1+15)=3,DAY(DATE(anio,3,1)-WEEKDAY(DATE(anio,3,1),2)+1+15),"")</f>
        <v/>
      </c>
      <c r="S8" s="11">
        <f>IF(MONTH(DATE(anio,3,1)-WEEKDAY(DATE(anio,3,1),2)+1+16)=3,DAY(DATE(anio,3,1)-WEEKDAY(DATE(anio,3,1),2)+1+16),"")</f>
        <v/>
      </c>
      <c r="T8" s="11">
        <f>IF(MONTH(DATE(anio,3,1)-WEEKDAY(DATE(anio,3,1),2)+1+17)=3,DAY(DATE(anio,3,1)-WEEKDAY(DATE(anio,3,1),2)+1+17),"")</f>
        <v/>
      </c>
      <c r="U8" s="11">
        <f>IF(MONTH(DATE(anio,3,1)-WEEKDAY(DATE(anio,3,1),2)+1+18)=3,DAY(DATE(anio,3,1)-WEEKDAY(DATE(anio,3,1),2)+1+18),"")</f>
        <v/>
      </c>
      <c r="V8" s="7">
        <f>IF(MONTH(DATE(anio,3,1)-WEEKDAY(DATE(anio,3,1),2)+1+19)=3,DAY(DATE(anio,3,1)-WEEKDAY(DATE(anio,3,1),2)+1+19),"")</f>
        <v/>
      </c>
      <c r="W8" s="7">
        <f>IF(MONTH(DATE(anio,3,1)-WEEKDAY(DATE(anio,3,1),2)+1+20)=3,DAY(DATE(anio,3,1)-WEEKDAY(DATE(anio,3,1),2)+1+20),"")</f>
        <v/>
      </c>
    </row>
    <row r="9">
      <c r="A9" s="11">
        <f>IF(MONTH(DATE(anio,1,1)-WEEKDAY(DATE(anio,1,1),2)+1+21)=1,DAY(DATE(anio,1,1)-WEEKDAY(DATE(anio,1,1),2)+1+21),"")</f>
        <v/>
      </c>
      <c r="B9" s="11">
        <f>IF(MONTH(DATE(anio,1,1)-WEEKDAY(DATE(anio,1,1),2)+1+22)=1,DAY(DATE(anio,1,1)-WEEKDAY(DATE(anio,1,1),2)+1+22),"")</f>
        <v/>
      </c>
      <c r="C9" s="11">
        <f>IF(MONTH(DATE(anio,1,1)-WEEKDAY(DATE(anio,1,1),2)+1+23)=1,DAY(DATE(anio,1,1)-WEEKDAY(DATE(anio,1,1),2)+1+23),"")</f>
        <v/>
      </c>
      <c r="D9" s="11">
        <f>IF(MONTH(DATE(anio,1,1)-WEEKDAY(DATE(anio,1,1),2)+1+24)=1,DAY(DATE(anio,1,1)-WEEKDAY(DATE(anio,1,1),2)+1+24),"")</f>
        <v/>
      </c>
      <c r="E9" s="11">
        <f>IF(MONTH(DATE(anio,1,1)-WEEKDAY(DATE(anio,1,1),2)+1+25)=1,DAY(DATE(anio,1,1)-WEEKDAY(DATE(anio,1,1),2)+1+25),"")</f>
        <v/>
      </c>
      <c r="F9" s="7">
        <f>IF(MONTH(DATE(anio,1,1)-WEEKDAY(DATE(anio,1,1),2)+1+26)=1,DAY(DATE(anio,1,1)-WEEKDAY(DATE(anio,1,1),2)+1+26),"")</f>
        <v/>
      </c>
      <c r="G9" s="7">
        <f>IF(MONTH(DATE(anio,1,1)-WEEKDAY(DATE(anio,1,1),2)+1+27)=1,DAY(DATE(anio,1,1)-WEEKDAY(DATE(anio,1,1),2)+1+27),"")</f>
        <v/>
      </c>
      <c r="I9" s="11">
        <f>IF(MONTH(DATE(anio,2,1)-WEEKDAY(DATE(anio,2,1),2)+1+21)=2,DAY(DATE(anio,2,1)-WEEKDAY(DATE(anio,2,1),2)+1+21),"")</f>
        <v/>
      </c>
      <c r="J9" s="11">
        <f>IF(MONTH(DATE(anio,2,1)-WEEKDAY(DATE(anio,2,1),2)+1+22)=2,DAY(DATE(anio,2,1)-WEEKDAY(DATE(anio,2,1),2)+1+22),"")</f>
        <v/>
      </c>
      <c r="K9" s="11">
        <f>IF(MONTH(DATE(anio,2,1)-WEEKDAY(DATE(anio,2,1),2)+1+23)=2,DAY(DATE(anio,2,1)-WEEKDAY(DATE(anio,2,1),2)+1+23),"")</f>
        <v/>
      </c>
      <c r="L9" s="11">
        <f>IF(MONTH(DATE(anio,2,1)-WEEKDAY(DATE(anio,2,1),2)+1+24)=2,DAY(DATE(anio,2,1)-WEEKDAY(DATE(anio,2,1),2)+1+24),"")</f>
        <v/>
      </c>
      <c r="M9" s="11">
        <f>IF(MONTH(DATE(anio,2,1)-WEEKDAY(DATE(anio,2,1),2)+1+25)=2,DAY(DATE(anio,2,1)-WEEKDAY(DATE(anio,2,1),2)+1+25),"")</f>
        <v/>
      </c>
      <c r="N9" s="7">
        <f>IF(MONTH(DATE(anio,2,1)-WEEKDAY(DATE(anio,2,1),2)+1+26)=2,DAY(DATE(anio,2,1)-WEEKDAY(DATE(anio,2,1),2)+1+26),"")</f>
        <v/>
      </c>
      <c r="O9" s="7">
        <f>IF(MONTH(DATE(anio,2,1)-WEEKDAY(DATE(anio,2,1),2)+1+27)=2,DAY(DATE(anio,2,1)-WEEKDAY(DATE(anio,2,1),2)+1+27),"")</f>
        <v/>
      </c>
      <c r="Q9" s="11">
        <f>IF(MONTH(DATE(anio,3,1)-WEEKDAY(DATE(anio,3,1),2)+1+21)=3,DAY(DATE(anio,3,1)-WEEKDAY(DATE(anio,3,1),2)+1+21),"")</f>
        <v/>
      </c>
      <c r="R9" s="11">
        <f>IF(MONTH(DATE(anio,3,1)-WEEKDAY(DATE(anio,3,1),2)+1+22)=3,DAY(DATE(anio,3,1)-WEEKDAY(DATE(anio,3,1),2)+1+22),"")</f>
        <v/>
      </c>
      <c r="S9" s="11">
        <f>IF(MONTH(DATE(anio,3,1)-WEEKDAY(DATE(anio,3,1),2)+1+23)=3,DAY(DATE(anio,3,1)-WEEKDAY(DATE(anio,3,1),2)+1+23),"")</f>
        <v/>
      </c>
      <c r="T9" s="11">
        <f>IF(MONTH(DATE(anio,3,1)-WEEKDAY(DATE(anio,3,1),2)+1+24)=3,DAY(DATE(anio,3,1)-WEEKDAY(DATE(anio,3,1),2)+1+24),"")</f>
        <v/>
      </c>
      <c r="U9" s="11">
        <f>IF(MONTH(DATE(anio,3,1)-WEEKDAY(DATE(anio,3,1),2)+1+25)=3,DAY(DATE(anio,3,1)-WEEKDAY(DATE(anio,3,1),2)+1+25),"")</f>
        <v/>
      </c>
      <c r="V9" s="7">
        <f>IF(MONTH(DATE(anio,3,1)-WEEKDAY(DATE(anio,3,1),2)+1+26)=3,DAY(DATE(anio,3,1)-WEEKDAY(DATE(anio,3,1),2)+1+26),"")</f>
        <v/>
      </c>
      <c r="W9" s="7">
        <f>IF(MONTH(DATE(anio,3,1)-WEEKDAY(DATE(anio,3,1),2)+1+27)=3,DAY(DATE(anio,3,1)-WEEKDAY(DATE(anio,3,1),2)+1+27),"")</f>
        <v/>
      </c>
    </row>
    <row r="10">
      <c r="A10" s="11">
        <f>IF(MONTH(DATE(anio,1,1)-WEEKDAY(DATE(anio,1,1),2)+1+28)=1,DAY(DATE(anio,1,1)-WEEKDAY(DATE(anio,1,1),2)+1+28),"")</f>
        <v/>
      </c>
      <c r="B10" s="11">
        <f>IF(MONTH(DATE(anio,1,1)-WEEKDAY(DATE(anio,1,1),2)+1+29)=1,DAY(DATE(anio,1,1)-WEEKDAY(DATE(anio,1,1),2)+1+29),"")</f>
        <v/>
      </c>
      <c r="C10" s="11">
        <f>IF(MONTH(DATE(anio,1,1)-WEEKDAY(DATE(anio,1,1),2)+1+30)=1,DAY(DATE(anio,1,1)-WEEKDAY(DATE(anio,1,1),2)+1+30),"")</f>
        <v/>
      </c>
      <c r="D10" s="11">
        <f>IF(MONTH(DATE(anio,1,1)-WEEKDAY(DATE(anio,1,1),2)+1+31)=1,DAY(DATE(anio,1,1)-WEEKDAY(DATE(anio,1,1),2)+1+31),"")</f>
        <v/>
      </c>
      <c r="E10" s="11">
        <f>IF(MONTH(DATE(anio,1,1)-WEEKDAY(DATE(anio,1,1),2)+1+32)=1,DAY(DATE(anio,1,1)-WEEKDAY(DATE(anio,1,1),2)+1+32),"")</f>
        <v/>
      </c>
      <c r="F10" s="7">
        <f>IF(MONTH(DATE(anio,1,1)-WEEKDAY(DATE(anio,1,1),2)+1+33)=1,DAY(DATE(anio,1,1)-WEEKDAY(DATE(anio,1,1),2)+1+33),"")</f>
        <v/>
      </c>
      <c r="G10" s="7">
        <f>IF(MONTH(DATE(anio,1,1)-WEEKDAY(DATE(anio,1,1),2)+1+34)=1,DAY(DATE(anio,1,1)-WEEKDAY(DATE(anio,1,1),2)+1+34),"")</f>
        <v/>
      </c>
      <c r="I10" s="11">
        <f>IF(MONTH(DATE(anio,2,1)-WEEKDAY(DATE(anio,2,1),2)+1+28)=2,DAY(DATE(anio,2,1)-WEEKDAY(DATE(anio,2,1),2)+1+28),"")</f>
        <v/>
      </c>
      <c r="J10" s="11">
        <f>IF(MONTH(DATE(anio,2,1)-WEEKDAY(DATE(anio,2,1),2)+1+29)=2,DAY(DATE(anio,2,1)-WEEKDAY(DATE(anio,2,1),2)+1+29),"")</f>
        <v/>
      </c>
      <c r="K10" s="11">
        <f>IF(MONTH(DATE(anio,2,1)-WEEKDAY(DATE(anio,2,1),2)+1+30)=2,DAY(DATE(anio,2,1)-WEEKDAY(DATE(anio,2,1),2)+1+30),"")</f>
        <v/>
      </c>
      <c r="L10" s="11">
        <f>IF(MONTH(DATE(anio,2,1)-WEEKDAY(DATE(anio,2,1),2)+1+31)=2,DAY(DATE(anio,2,1)-WEEKDAY(DATE(anio,2,1),2)+1+31),"")</f>
        <v/>
      </c>
      <c r="M10" s="11">
        <f>IF(MONTH(DATE(anio,2,1)-WEEKDAY(DATE(anio,2,1),2)+1+32)=2,DAY(DATE(anio,2,1)-WEEKDAY(DATE(anio,2,1),2)+1+32),"")</f>
        <v/>
      </c>
      <c r="N10" s="7">
        <f>IF(MONTH(DATE(anio,2,1)-WEEKDAY(DATE(anio,2,1),2)+1+33)=2,DAY(DATE(anio,2,1)-WEEKDAY(DATE(anio,2,1),2)+1+33),"")</f>
        <v/>
      </c>
      <c r="O10" s="7">
        <f>IF(MONTH(DATE(anio,2,1)-WEEKDAY(DATE(anio,2,1),2)+1+34)=2,DAY(DATE(anio,2,1)-WEEKDAY(DATE(anio,2,1),2)+1+34),"")</f>
        <v/>
      </c>
      <c r="Q10" s="11">
        <f>IF(MONTH(DATE(anio,3,1)-WEEKDAY(DATE(anio,3,1),2)+1+28)=3,DAY(DATE(anio,3,1)-WEEKDAY(DATE(anio,3,1),2)+1+28),"")</f>
        <v/>
      </c>
      <c r="R10" s="11">
        <f>IF(MONTH(DATE(anio,3,1)-WEEKDAY(DATE(anio,3,1),2)+1+29)=3,DAY(DATE(anio,3,1)-WEEKDAY(DATE(anio,3,1),2)+1+29),"")</f>
        <v/>
      </c>
      <c r="S10" s="11">
        <f>IF(MONTH(DATE(anio,3,1)-WEEKDAY(DATE(anio,3,1),2)+1+30)=3,DAY(DATE(anio,3,1)-WEEKDAY(DATE(anio,3,1),2)+1+30),"")</f>
        <v/>
      </c>
      <c r="T10" s="11">
        <f>IF(MONTH(DATE(anio,3,1)-WEEKDAY(DATE(anio,3,1),2)+1+31)=3,DAY(DATE(anio,3,1)-WEEKDAY(DATE(anio,3,1),2)+1+31),"")</f>
        <v/>
      </c>
      <c r="U10" s="11">
        <f>IF(MONTH(DATE(anio,3,1)-WEEKDAY(DATE(anio,3,1),2)+1+32)=3,DAY(DATE(anio,3,1)-WEEKDAY(DATE(anio,3,1),2)+1+32),"")</f>
        <v/>
      </c>
      <c r="V10" s="7">
        <f>IF(MONTH(DATE(anio,3,1)-WEEKDAY(DATE(anio,3,1),2)+1+33)=3,DAY(DATE(anio,3,1)-WEEKDAY(DATE(anio,3,1),2)+1+33),"")</f>
        <v/>
      </c>
      <c r="W10" s="7">
        <f>IF(MONTH(DATE(anio,3,1)-WEEKDAY(DATE(anio,3,1),2)+1+34)=3,DAY(DATE(anio,3,1)-WEEKDAY(DATE(anio,3,1),2)+1+34),"")</f>
        <v/>
      </c>
    </row>
    <row r="11">
      <c r="A11" s="11">
        <f>IF(MONTH(DATE(anio,1,1)-WEEKDAY(DATE(anio,1,1),2)+1+35)=1,DAY(DATE(anio,1,1)-WEEKDAY(DATE(anio,1,1),2)+1+35),"")</f>
        <v/>
      </c>
      <c r="B11" s="11">
        <f>IF(MONTH(DATE(anio,1,1)-WEEKDAY(DATE(anio,1,1),2)+1+36)=1,DAY(DATE(anio,1,1)-WEEKDAY(DATE(anio,1,1),2)+1+36),"")</f>
        <v/>
      </c>
      <c r="C11" s="11">
        <f>IF(MONTH(DATE(anio,1,1)-WEEKDAY(DATE(anio,1,1),2)+1+37)=1,DAY(DATE(anio,1,1)-WEEKDAY(DATE(anio,1,1),2)+1+37),"")</f>
        <v/>
      </c>
      <c r="D11" s="11">
        <f>IF(MONTH(DATE(anio,1,1)-WEEKDAY(DATE(anio,1,1),2)+1+38)=1,DAY(DATE(anio,1,1)-WEEKDAY(DATE(anio,1,1),2)+1+38),"")</f>
        <v/>
      </c>
      <c r="E11" s="11">
        <f>IF(MONTH(DATE(anio,1,1)-WEEKDAY(DATE(anio,1,1),2)+1+39)=1,DAY(DATE(anio,1,1)-WEEKDAY(DATE(anio,1,1),2)+1+39),"")</f>
        <v/>
      </c>
      <c r="F11" s="7">
        <f>IF(MONTH(DATE(anio,1,1)-WEEKDAY(DATE(anio,1,1),2)+1+40)=1,DAY(DATE(anio,1,1)-WEEKDAY(DATE(anio,1,1),2)+1+40),"")</f>
        <v/>
      </c>
      <c r="G11" s="7">
        <f>IF(MONTH(DATE(anio,1,1)-WEEKDAY(DATE(anio,1,1),2)+1+41)=1,DAY(DATE(anio,1,1)-WEEKDAY(DATE(anio,1,1),2)+1+41),"")</f>
        <v/>
      </c>
      <c r="I11" s="11">
        <f>IF(MONTH(DATE(anio,2,1)-WEEKDAY(DATE(anio,2,1),2)+1+35)=2,DAY(DATE(anio,2,1)-WEEKDAY(DATE(anio,2,1),2)+1+35),"")</f>
        <v/>
      </c>
      <c r="J11" s="11">
        <f>IF(MONTH(DATE(anio,2,1)-WEEKDAY(DATE(anio,2,1),2)+1+36)=2,DAY(DATE(anio,2,1)-WEEKDAY(DATE(anio,2,1),2)+1+36),"")</f>
        <v/>
      </c>
      <c r="K11" s="11">
        <f>IF(MONTH(DATE(anio,2,1)-WEEKDAY(DATE(anio,2,1),2)+1+37)=2,DAY(DATE(anio,2,1)-WEEKDAY(DATE(anio,2,1),2)+1+37),"")</f>
        <v/>
      </c>
      <c r="L11" s="11">
        <f>IF(MONTH(DATE(anio,2,1)-WEEKDAY(DATE(anio,2,1),2)+1+38)=2,DAY(DATE(anio,2,1)-WEEKDAY(DATE(anio,2,1),2)+1+38),"")</f>
        <v/>
      </c>
      <c r="M11" s="11">
        <f>IF(MONTH(DATE(anio,2,1)-WEEKDAY(DATE(anio,2,1),2)+1+39)=2,DAY(DATE(anio,2,1)-WEEKDAY(DATE(anio,2,1),2)+1+39),"")</f>
        <v/>
      </c>
      <c r="N11" s="7">
        <f>IF(MONTH(DATE(anio,2,1)-WEEKDAY(DATE(anio,2,1),2)+1+40)=2,DAY(DATE(anio,2,1)-WEEKDAY(DATE(anio,2,1),2)+1+40),"")</f>
        <v/>
      </c>
      <c r="O11" s="7">
        <f>IF(MONTH(DATE(anio,2,1)-WEEKDAY(DATE(anio,2,1),2)+1+41)=2,DAY(DATE(anio,2,1)-WEEKDAY(DATE(anio,2,1),2)+1+41),"")</f>
        <v/>
      </c>
      <c r="Q11" s="11">
        <f>IF(MONTH(DATE(anio,3,1)-WEEKDAY(DATE(anio,3,1),2)+1+35)=3,DAY(DATE(anio,3,1)-WEEKDAY(DATE(anio,3,1),2)+1+35),"")</f>
        <v/>
      </c>
      <c r="R11" s="11">
        <f>IF(MONTH(DATE(anio,3,1)-WEEKDAY(DATE(anio,3,1),2)+1+36)=3,DAY(DATE(anio,3,1)-WEEKDAY(DATE(anio,3,1),2)+1+36),"")</f>
        <v/>
      </c>
      <c r="S11" s="11">
        <f>IF(MONTH(DATE(anio,3,1)-WEEKDAY(DATE(anio,3,1),2)+1+37)=3,DAY(DATE(anio,3,1)-WEEKDAY(DATE(anio,3,1),2)+1+37),"")</f>
        <v/>
      </c>
      <c r="T11" s="11">
        <f>IF(MONTH(DATE(anio,3,1)-WEEKDAY(DATE(anio,3,1),2)+1+38)=3,DAY(DATE(anio,3,1)-WEEKDAY(DATE(anio,3,1),2)+1+38),"")</f>
        <v/>
      </c>
      <c r="U11" s="11">
        <f>IF(MONTH(DATE(anio,3,1)-WEEKDAY(DATE(anio,3,1),2)+1+39)=3,DAY(DATE(anio,3,1)-WEEKDAY(DATE(anio,3,1),2)+1+39),"")</f>
        <v/>
      </c>
      <c r="V11" s="7">
        <f>IF(MONTH(DATE(anio,3,1)-WEEKDAY(DATE(anio,3,1),2)+1+40)=3,DAY(DATE(anio,3,1)-WEEKDAY(DATE(anio,3,1),2)+1+40),"")</f>
        <v/>
      </c>
      <c r="W11" s="7">
        <f>IF(MONTH(DATE(anio,3,1)-WEEKDAY(DATE(anio,3,1),2)+1+41)=3,DAY(DATE(anio,3,1)-WEEKDAY(DATE(anio,3,1),2)+1+41),"")</f>
        <v/>
      </c>
    </row>
    <row r="13">
      <c r="A13" s="9" t="inlineStr">
        <is>
          <t>ABRIL</t>
        </is>
      </c>
      <c r="B13" s="9" t="n"/>
      <c r="C13" s="9" t="n"/>
      <c r="D13" s="9" t="n"/>
      <c r="E13" s="9" t="n"/>
      <c r="F13" s="9" t="n"/>
      <c r="G13" s="9" t="n"/>
      <c r="I13" s="9" t="inlineStr">
        <is>
          <t>MAYO</t>
        </is>
      </c>
      <c r="J13" s="9" t="n"/>
      <c r="K13" s="9" t="n"/>
      <c r="L13" s="9" t="n"/>
      <c r="M13" s="9" t="n"/>
      <c r="N13" s="9" t="n"/>
      <c r="O13" s="9" t="n"/>
      <c r="Q13" s="9" t="inlineStr">
        <is>
          <t>JUNIO</t>
        </is>
      </c>
      <c r="R13" s="9" t="n"/>
      <c r="S13" s="9" t="n"/>
      <c r="T13" s="9" t="n"/>
      <c r="U13" s="9" t="n"/>
      <c r="V13" s="9" t="n"/>
      <c r="W13" s="9" t="n"/>
    </row>
    <row r="14">
      <c r="A14" s="10" t="inlineStr">
        <is>
          <t>L</t>
        </is>
      </c>
      <c r="B14" s="10" t="inlineStr">
        <is>
          <t>M</t>
        </is>
      </c>
      <c r="C14" s="10" t="inlineStr">
        <is>
          <t>X</t>
        </is>
      </c>
      <c r="D14" s="10" t="inlineStr">
        <is>
          <t>J</t>
        </is>
      </c>
      <c r="E14" s="10" t="inlineStr">
        <is>
          <t>V</t>
        </is>
      </c>
      <c r="F14" s="10" t="inlineStr">
        <is>
          <t>S</t>
        </is>
      </c>
      <c r="G14" s="10" t="inlineStr">
        <is>
          <t>D</t>
        </is>
      </c>
      <c r="I14" s="10" t="inlineStr">
        <is>
          <t>L</t>
        </is>
      </c>
      <c r="J14" s="10" t="inlineStr">
        <is>
          <t>M</t>
        </is>
      </c>
      <c r="K14" s="10" t="inlineStr">
        <is>
          <t>X</t>
        </is>
      </c>
      <c r="L14" s="10" t="inlineStr">
        <is>
          <t>J</t>
        </is>
      </c>
      <c r="M14" s="10" t="inlineStr">
        <is>
          <t>V</t>
        </is>
      </c>
      <c r="N14" s="10" t="inlineStr">
        <is>
          <t>S</t>
        </is>
      </c>
      <c r="O14" s="10" t="inlineStr">
        <is>
          <t>D</t>
        </is>
      </c>
      <c r="Q14" s="10" t="inlineStr">
        <is>
          <t>L</t>
        </is>
      </c>
      <c r="R14" s="10" t="inlineStr">
        <is>
          <t>M</t>
        </is>
      </c>
      <c r="S14" s="10" t="inlineStr">
        <is>
          <t>X</t>
        </is>
      </c>
      <c r="T14" s="10" t="inlineStr">
        <is>
          <t>J</t>
        </is>
      </c>
      <c r="U14" s="10" t="inlineStr">
        <is>
          <t>V</t>
        </is>
      </c>
      <c r="V14" s="10" t="inlineStr">
        <is>
          <t>S</t>
        </is>
      </c>
      <c r="W14" s="10" t="inlineStr">
        <is>
          <t>D</t>
        </is>
      </c>
    </row>
    <row r="15">
      <c r="A15" s="11">
        <f>IF(MONTH(DATE(anio,4,1)-WEEKDAY(DATE(anio,4,1),2)+1+0)=4,DAY(DATE(anio,4,1)-WEEKDAY(DATE(anio,4,1),2)+1+0),"")</f>
        <v/>
      </c>
      <c r="B15" s="11">
        <f>IF(MONTH(DATE(anio,4,1)-WEEKDAY(DATE(anio,4,1),2)+1+1)=4,DAY(DATE(anio,4,1)-WEEKDAY(DATE(anio,4,1),2)+1+1),"")</f>
        <v/>
      </c>
      <c r="C15" s="11">
        <f>IF(MONTH(DATE(anio,4,1)-WEEKDAY(DATE(anio,4,1),2)+1+2)=4,DAY(DATE(anio,4,1)-WEEKDAY(DATE(anio,4,1),2)+1+2),"")</f>
        <v/>
      </c>
      <c r="D15" s="11">
        <f>IF(MONTH(DATE(anio,4,1)-WEEKDAY(DATE(anio,4,1),2)+1+3)=4,DAY(DATE(anio,4,1)-WEEKDAY(DATE(anio,4,1),2)+1+3),"")</f>
        <v/>
      </c>
      <c r="E15" s="11">
        <f>IF(MONTH(DATE(anio,4,1)-WEEKDAY(DATE(anio,4,1),2)+1+4)=4,DAY(DATE(anio,4,1)-WEEKDAY(DATE(anio,4,1),2)+1+4),"")</f>
        <v/>
      </c>
      <c r="F15" s="7">
        <f>IF(MONTH(DATE(anio,4,1)-WEEKDAY(DATE(anio,4,1),2)+1+5)=4,DAY(DATE(anio,4,1)-WEEKDAY(DATE(anio,4,1),2)+1+5),"")</f>
        <v/>
      </c>
      <c r="G15" s="7">
        <f>IF(MONTH(DATE(anio,4,1)-WEEKDAY(DATE(anio,4,1),2)+1+6)=4,DAY(DATE(anio,4,1)-WEEKDAY(DATE(anio,4,1),2)+1+6),"")</f>
        <v/>
      </c>
      <c r="I15" s="11">
        <f>IF(MONTH(DATE(anio,5,1)-WEEKDAY(DATE(anio,5,1),2)+1+0)=5,DAY(DATE(anio,5,1)-WEEKDAY(DATE(anio,5,1),2)+1+0),"")</f>
        <v/>
      </c>
      <c r="J15" s="11">
        <f>IF(MONTH(DATE(anio,5,1)-WEEKDAY(DATE(anio,5,1),2)+1+1)=5,DAY(DATE(anio,5,1)-WEEKDAY(DATE(anio,5,1),2)+1+1),"")</f>
        <v/>
      </c>
      <c r="K15" s="11">
        <f>IF(MONTH(DATE(anio,5,1)-WEEKDAY(DATE(anio,5,1),2)+1+2)=5,DAY(DATE(anio,5,1)-WEEKDAY(DATE(anio,5,1),2)+1+2),"")</f>
        <v/>
      </c>
      <c r="L15" s="11">
        <f>IF(MONTH(DATE(anio,5,1)-WEEKDAY(DATE(anio,5,1),2)+1+3)=5,DAY(DATE(anio,5,1)-WEEKDAY(DATE(anio,5,1),2)+1+3),"")</f>
        <v/>
      </c>
      <c r="M15" s="11">
        <f>IF(MONTH(DATE(anio,5,1)-WEEKDAY(DATE(anio,5,1),2)+1+4)=5,DAY(DATE(anio,5,1)-WEEKDAY(DATE(anio,5,1),2)+1+4),"")</f>
        <v/>
      </c>
      <c r="N15" s="7">
        <f>IF(MONTH(DATE(anio,5,1)-WEEKDAY(DATE(anio,5,1),2)+1+5)=5,DAY(DATE(anio,5,1)-WEEKDAY(DATE(anio,5,1),2)+1+5),"")</f>
        <v/>
      </c>
      <c r="O15" s="7">
        <f>IF(MONTH(DATE(anio,5,1)-WEEKDAY(DATE(anio,5,1),2)+1+6)=5,DAY(DATE(anio,5,1)-WEEKDAY(DATE(anio,5,1),2)+1+6),"")</f>
        <v/>
      </c>
      <c r="Q15" s="11">
        <f>IF(MONTH(DATE(anio,6,1)-WEEKDAY(DATE(anio,6,1),2)+1+0)=6,DAY(DATE(anio,6,1)-WEEKDAY(DATE(anio,6,1),2)+1+0),"")</f>
        <v/>
      </c>
      <c r="R15" s="11">
        <f>IF(MONTH(DATE(anio,6,1)-WEEKDAY(DATE(anio,6,1),2)+1+1)=6,DAY(DATE(anio,6,1)-WEEKDAY(DATE(anio,6,1),2)+1+1),"")</f>
        <v/>
      </c>
      <c r="S15" s="11">
        <f>IF(MONTH(DATE(anio,6,1)-WEEKDAY(DATE(anio,6,1),2)+1+2)=6,DAY(DATE(anio,6,1)-WEEKDAY(DATE(anio,6,1),2)+1+2),"")</f>
        <v/>
      </c>
      <c r="T15" s="11">
        <f>IF(MONTH(DATE(anio,6,1)-WEEKDAY(DATE(anio,6,1),2)+1+3)=6,DAY(DATE(anio,6,1)-WEEKDAY(DATE(anio,6,1),2)+1+3),"")</f>
        <v/>
      </c>
      <c r="U15" s="11">
        <f>IF(MONTH(DATE(anio,6,1)-WEEKDAY(DATE(anio,6,1),2)+1+4)=6,DAY(DATE(anio,6,1)-WEEKDAY(DATE(anio,6,1),2)+1+4),"")</f>
        <v/>
      </c>
      <c r="V15" s="7">
        <f>IF(MONTH(DATE(anio,6,1)-WEEKDAY(DATE(anio,6,1),2)+1+5)=6,DAY(DATE(anio,6,1)-WEEKDAY(DATE(anio,6,1),2)+1+5),"")</f>
        <v/>
      </c>
      <c r="W15" s="7">
        <f>IF(MONTH(DATE(anio,6,1)-WEEKDAY(DATE(anio,6,1),2)+1+6)=6,DAY(DATE(anio,6,1)-WEEKDAY(DATE(anio,6,1),2)+1+6),"")</f>
        <v/>
      </c>
    </row>
    <row r="16">
      <c r="A16" s="11">
        <f>IF(MONTH(DATE(anio,4,1)-WEEKDAY(DATE(anio,4,1),2)+1+7)=4,DAY(DATE(anio,4,1)-WEEKDAY(DATE(anio,4,1),2)+1+7),"")</f>
        <v/>
      </c>
      <c r="B16" s="11">
        <f>IF(MONTH(DATE(anio,4,1)-WEEKDAY(DATE(anio,4,1),2)+1+8)=4,DAY(DATE(anio,4,1)-WEEKDAY(DATE(anio,4,1),2)+1+8),"")</f>
        <v/>
      </c>
      <c r="C16" s="11">
        <f>IF(MONTH(DATE(anio,4,1)-WEEKDAY(DATE(anio,4,1),2)+1+9)=4,DAY(DATE(anio,4,1)-WEEKDAY(DATE(anio,4,1),2)+1+9),"")</f>
        <v/>
      </c>
      <c r="D16" s="11">
        <f>IF(MONTH(DATE(anio,4,1)-WEEKDAY(DATE(anio,4,1),2)+1+10)=4,DAY(DATE(anio,4,1)-WEEKDAY(DATE(anio,4,1),2)+1+10),"")</f>
        <v/>
      </c>
      <c r="E16" s="11">
        <f>IF(MONTH(DATE(anio,4,1)-WEEKDAY(DATE(anio,4,1),2)+1+11)=4,DAY(DATE(anio,4,1)-WEEKDAY(DATE(anio,4,1),2)+1+11),"")</f>
        <v/>
      </c>
      <c r="F16" s="7">
        <f>IF(MONTH(DATE(anio,4,1)-WEEKDAY(DATE(anio,4,1),2)+1+12)=4,DAY(DATE(anio,4,1)-WEEKDAY(DATE(anio,4,1),2)+1+12),"")</f>
        <v/>
      </c>
      <c r="G16" s="7">
        <f>IF(MONTH(DATE(anio,4,1)-WEEKDAY(DATE(anio,4,1),2)+1+13)=4,DAY(DATE(anio,4,1)-WEEKDAY(DATE(anio,4,1),2)+1+13),"")</f>
        <v/>
      </c>
      <c r="I16" s="11">
        <f>IF(MONTH(DATE(anio,5,1)-WEEKDAY(DATE(anio,5,1),2)+1+7)=5,DAY(DATE(anio,5,1)-WEEKDAY(DATE(anio,5,1),2)+1+7),"")</f>
        <v/>
      </c>
      <c r="J16" s="11">
        <f>IF(MONTH(DATE(anio,5,1)-WEEKDAY(DATE(anio,5,1),2)+1+8)=5,DAY(DATE(anio,5,1)-WEEKDAY(DATE(anio,5,1),2)+1+8),"")</f>
        <v/>
      </c>
      <c r="K16" s="11">
        <f>IF(MONTH(DATE(anio,5,1)-WEEKDAY(DATE(anio,5,1),2)+1+9)=5,DAY(DATE(anio,5,1)-WEEKDAY(DATE(anio,5,1),2)+1+9),"")</f>
        <v/>
      </c>
      <c r="L16" s="11">
        <f>IF(MONTH(DATE(anio,5,1)-WEEKDAY(DATE(anio,5,1),2)+1+10)=5,DAY(DATE(anio,5,1)-WEEKDAY(DATE(anio,5,1),2)+1+10),"")</f>
        <v/>
      </c>
      <c r="M16" s="11">
        <f>IF(MONTH(DATE(anio,5,1)-WEEKDAY(DATE(anio,5,1),2)+1+11)=5,DAY(DATE(anio,5,1)-WEEKDAY(DATE(anio,5,1),2)+1+11),"")</f>
        <v/>
      </c>
      <c r="N16" s="7">
        <f>IF(MONTH(DATE(anio,5,1)-WEEKDAY(DATE(anio,5,1),2)+1+12)=5,DAY(DATE(anio,5,1)-WEEKDAY(DATE(anio,5,1),2)+1+12),"")</f>
        <v/>
      </c>
      <c r="O16" s="7">
        <f>IF(MONTH(DATE(anio,5,1)-WEEKDAY(DATE(anio,5,1),2)+1+13)=5,DAY(DATE(anio,5,1)-WEEKDAY(DATE(anio,5,1),2)+1+13),"")</f>
        <v/>
      </c>
      <c r="Q16" s="11">
        <f>IF(MONTH(DATE(anio,6,1)-WEEKDAY(DATE(anio,6,1),2)+1+7)=6,DAY(DATE(anio,6,1)-WEEKDAY(DATE(anio,6,1),2)+1+7),"")</f>
        <v/>
      </c>
      <c r="R16" s="11">
        <f>IF(MONTH(DATE(anio,6,1)-WEEKDAY(DATE(anio,6,1),2)+1+8)=6,DAY(DATE(anio,6,1)-WEEKDAY(DATE(anio,6,1),2)+1+8),"")</f>
        <v/>
      </c>
      <c r="S16" s="11">
        <f>IF(MONTH(DATE(anio,6,1)-WEEKDAY(DATE(anio,6,1),2)+1+9)=6,DAY(DATE(anio,6,1)-WEEKDAY(DATE(anio,6,1),2)+1+9),"")</f>
        <v/>
      </c>
      <c r="T16" s="11">
        <f>IF(MONTH(DATE(anio,6,1)-WEEKDAY(DATE(anio,6,1),2)+1+10)=6,DAY(DATE(anio,6,1)-WEEKDAY(DATE(anio,6,1),2)+1+10),"")</f>
        <v/>
      </c>
      <c r="U16" s="11">
        <f>IF(MONTH(DATE(anio,6,1)-WEEKDAY(DATE(anio,6,1),2)+1+11)=6,DAY(DATE(anio,6,1)-WEEKDAY(DATE(anio,6,1),2)+1+11),"")</f>
        <v/>
      </c>
      <c r="V16" s="7">
        <f>IF(MONTH(DATE(anio,6,1)-WEEKDAY(DATE(anio,6,1),2)+1+12)=6,DAY(DATE(anio,6,1)-WEEKDAY(DATE(anio,6,1),2)+1+12),"")</f>
        <v/>
      </c>
      <c r="W16" s="7">
        <f>IF(MONTH(DATE(anio,6,1)-WEEKDAY(DATE(anio,6,1),2)+1+13)=6,DAY(DATE(anio,6,1)-WEEKDAY(DATE(anio,6,1),2)+1+13),"")</f>
        <v/>
      </c>
    </row>
    <row r="17">
      <c r="A17" s="11">
        <f>IF(MONTH(DATE(anio,4,1)-WEEKDAY(DATE(anio,4,1),2)+1+14)=4,DAY(DATE(anio,4,1)-WEEKDAY(DATE(anio,4,1),2)+1+14),"")</f>
        <v/>
      </c>
      <c r="B17" s="11">
        <f>IF(MONTH(DATE(anio,4,1)-WEEKDAY(DATE(anio,4,1),2)+1+15)=4,DAY(DATE(anio,4,1)-WEEKDAY(DATE(anio,4,1),2)+1+15),"")</f>
        <v/>
      </c>
      <c r="C17" s="11">
        <f>IF(MONTH(DATE(anio,4,1)-WEEKDAY(DATE(anio,4,1),2)+1+16)=4,DAY(DATE(anio,4,1)-WEEKDAY(DATE(anio,4,1),2)+1+16),"")</f>
        <v/>
      </c>
      <c r="D17" s="11">
        <f>IF(MONTH(DATE(anio,4,1)-WEEKDAY(DATE(anio,4,1),2)+1+17)=4,DAY(DATE(anio,4,1)-WEEKDAY(DATE(anio,4,1),2)+1+17),"")</f>
        <v/>
      </c>
      <c r="E17" s="11">
        <f>IF(MONTH(DATE(anio,4,1)-WEEKDAY(DATE(anio,4,1),2)+1+18)=4,DAY(DATE(anio,4,1)-WEEKDAY(DATE(anio,4,1),2)+1+18),"")</f>
        <v/>
      </c>
      <c r="F17" s="7">
        <f>IF(MONTH(DATE(anio,4,1)-WEEKDAY(DATE(anio,4,1),2)+1+19)=4,DAY(DATE(anio,4,1)-WEEKDAY(DATE(anio,4,1),2)+1+19),"")</f>
        <v/>
      </c>
      <c r="G17" s="7">
        <f>IF(MONTH(DATE(anio,4,1)-WEEKDAY(DATE(anio,4,1),2)+1+20)=4,DAY(DATE(anio,4,1)-WEEKDAY(DATE(anio,4,1),2)+1+20),"")</f>
        <v/>
      </c>
      <c r="I17" s="11">
        <f>IF(MONTH(DATE(anio,5,1)-WEEKDAY(DATE(anio,5,1),2)+1+14)=5,DAY(DATE(anio,5,1)-WEEKDAY(DATE(anio,5,1),2)+1+14),"")</f>
        <v/>
      </c>
      <c r="J17" s="11">
        <f>IF(MONTH(DATE(anio,5,1)-WEEKDAY(DATE(anio,5,1),2)+1+15)=5,DAY(DATE(anio,5,1)-WEEKDAY(DATE(anio,5,1),2)+1+15),"")</f>
        <v/>
      </c>
      <c r="K17" s="11">
        <f>IF(MONTH(DATE(anio,5,1)-WEEKDAY(DATE(anio,5,1),2)+1+16)=5,DAY(DATE(anio,5,1)-WEEKDAY(DATE(anio,5,1),2)+1+16),"")</f>
        <v/>
      </c>
      <c r="L17" s="11">
        <f>IF(MONTH(DATE(anio,5,1)-WEEKDAY(DATE(anio,5,1),2)+1+17)=5,DAY(DATE(anio,5,1)-WEEKDAY(DATE(anio,5,1),2)+1+17),"")</f>
        <v/>
      </c>
      <c r="M17" s="11">
        <f>IF(MONTH(DATE(anio,5,1)-WEEKDAY(DATE(anio,5,1),2)+1+18)=5,DAY(DATE(anio,5,1)-WEEKDAY(DATE(anio,5,1),2)+1+18),"")</f>
        <v/>
      </c>
      <c r="N17" s="7">
        <f>IF(MONTH(DATE(anio,5,1)-WEEKDAY(DATE(anio,5,1),2)+1+19)=5,DAY(DATE(anio,5,1)-WEEKDAY(DATE(anio,5,1),2)+1+19),"")</f>
        <v/>
      </c>
      <c r="O17" s="7">
        <f>IF(MONTH(DATE(anio,5,1)-WEEKDAY(DATE(anio,5,1),2)+1+20)=5,DAY(DATE(anio,5,1)-WEEKDAY(DATE(anio,5,1),2)+1+20),"")</f>
        <v/>
      </c>
      <c r="Q17" s="11">
        <f>IF(MONTH(DATE(anio,6,1)-WEEKDAY(DATE(anio,6,1),2)+1+14)=6,DAY(DATE(anio,6,1)-WEEKDAY(DATE(anio,6,1),2)+1+14),"")</f>
        <v/>
      </c>
      <c r="R17" s="11">
        <f>IF(MONTH(DATE(anio,6,1)-WEEKDAY(DATE(anio,6,1),2)+1+15)=6,DAY(DATE(anio,6,1)-WEEKDAY(DATE(anio,6,1),2)+1+15),"")</f>
        <v/>
      </c>
      <c r="S17" s="11">
        <f>IF(MONTH(DATE(anio,6,1)-WEEKDAY(DATE(anio,6,1),2)+1+16)=6,DAY(DATE(anio,6,1)-WEEKDAY(DATE(anio,6,1),2)+1+16),"")</f>
        <v/>
      </c>
      <c r="T17" s="11">
        <f>IF(MONTH(DATE(anio,6,1)-WEEKDAY(DATE(anio,6,1),2)+1+17)=6,DAY(DATE(anio,6,1)-WEEKDAY(DATE(anio,6,1),2)+1+17),"")</f>
        <v/>
      </c>
      <c r="U17" s="11">
        <f>IF(MONTH(DATE(anio,6,1)-WEEKDAY(DATE(anio,6,1),2)+1+18)=6,DAY(DATE(anio,6,1)-WEEKDAY(DATE(anio,6,1),2)+1+18),"")</f>
        <v/>
      </c>
      <c r="V17" s="7">
        <f>IF(MONTH(DATE(anio,6,1)-WEEKDAY(DATE(anio,6,1),2)+1+19)=6,DAY(DATE(anio,6,1)-WEEKDAY(DATE(anio,6,1),2)+1+19),"")</f>
        <v/>
      </c>
      <c r="W17" s="7">
        <f>IF(MONTH(DATE(anio,6,1)-WEEKDAY(DATE(anio,6,1),2)+1+20)=6,DAY(DATE(anio,6,1)-WEEKDAY(DATE(anio,6,1),2)+1+20),"")</f>
        <v/>
      </c>
    </row>
    <row r="18">
      <c r="A18" s="11">
        <f>IF(MONTH(DATE(anio,4,1)-WEEKDAY(DATE(anio,4,1),2)+1+21)=4,DAY(DATE(anio,4,1)-WEEKDAY(DATE(anio,4,1),2)+1+21),"")</f>
        <v/>
      </c>
      <c r="B18" s="11">
        <f>IF(MONTH(DATE(anio,4,1)-WEEKDAY(DATE(anio,4,1),2)+1+22)=4,DAY(DATE(anio,4,1)-WEEKDAY(DATE(anio,4,1),2)+1+22),"")</f>
        <v/>
      </c>
      <c r="C18" s="11">
        <f>IF(MONTH(DATE(anio,4,1)-WEEKDAY(DATE(anio,4,1),2)+1+23)=4,DAY(DATE(anio,4,1)-WEEKDAY(DATE(anio,4,1),2)+1+23),"")</f>
        <v/>
      </c>
      <c r="D18" s="11">
        <f>IF(MONTH(DATE(anio,4,1)-WEEKDAY(DATE(anio,4,1),2)+1+24)=4,DAY(DATE(anio,4,1)-WEEKDAY(DATE(anio,4,1),2)+1+24),"")</f>
        <v/>
      </c>
      <c r="E18" s="11">
        <f>IF(MONTH(DATE(anio,4,1)-WEEKDAY(DATE(anio,4,1),2)+1+25)=4,DAY(DATE(anio,4,1)-WEEKDAY(DATE(anio,4,1),2)+1+25),"")</f>
        <v/>
      </c>
      <c r="F18" s="7">
        <f>IF(MONTH(DATE(anio,4,1)-WEEKDAY(DATE(anio,4,1),2)+1+26)=4,DAY(DATE(anio,4,1)-WEEKDAY(DATE(anio,4,1),2)+1+26),"")</f>
        <v/>
      </c>
      <c r="G18" s="7">
        <f>IF(MONTH(DATE(anio,4,1)-WEEKDAY(DATE(anio,4,1),2)+1+27)=4,DAY(DATE(anio,4,1)-WEEKDAY(DATE(anio,4,1),2)+1+27),"")</f>
        <v/>
      </c>
      <c r="I18" s="11">
        <f>IF(MONTH(DATE(anio,5,1)-WEEKDAY(DATE(anio,5,1),2)+1+21)=5,DAY(DATE(anio,5,1)-WEEKDAY(DATE(anio,5,1),2)+1+21),"")</f>
        <v/>
      </c>
      <c r="J18" s="11">
        <f>IF(MONTH(DATE(anio,5,1)-WEEKDAY(DATE(anio,5,1),2)+1+22)=5,DAY(DATE(anio,5,1)-WEEKDAY(DATE(anio,5,1),2)+1+22),"")</f>
        <v/>
      </c>
      <c r="K18" s="11">
        <f>IF(MONTH(DATE(anio,5,1)-WEEKDAY(DATE(anio,5,1),2)+1+23)=5,DAY(DATE(anio,5,1)-WEEKDAY(DATE(anio,5,1),2)+1+23),"")</f>
        <v/>
      </c>
      <c r="L18" s="11">
        <f>IF(MONTH(DATE(anio,5,1)-WEEKDAY(DATE(anio,5,1),2)+1+24)=5,DAY(DATE(anio,5,1)-WEEKDAY(DATE(anio,5,1),2)+1+24),"")</f>
        <v/>
      </c>
      <c r="M18" s="11">
        <f>IF(MONTH(DATE(anio,5,1)-WEEKDAY(DATE(anio,5,1),2)+1+25)=5,DAY(DATE(anio,5,1)-WEEKDAY(DATE(anio,5,1),2)+1+25),"")</f>
        <v/>
      </c>
      <c r="N18" s="7">
        <f>IF(MONTH(DATE(anio,5,1)-WEEKDAY(DATE(anio,5,1),2)+1+26)=5,DAY(DATE(anio,5,1)-WEEKDAY(DATE(anio,5,1),2)+1+26),"")</f>
        <v/>
      </c>
      <c r="O18" s="7">
        <f>IF(MONTH(DATE(anio,5,1)-WEEKDAY(DATE(anio,5,1),2)+1+27)=5,DAY(DATE(anio,5,1)-WEEKDAY(DATE(anio,5,1),2)+1+27),"")</f>
        <v/>
      </c>
      <c r="Q18" s="11">
        <f>IF(MONTH(DATE(anio,6,1)-WEEKDAY(DATE(anio,6,1),2)+1+21)=6,DAY(DATE(anio,6,1)-WEEKDAY(DATE(anio,6,1),2)+1+21),"")</f>
        <v/>
      </c>
      <c r="R18" s="11">
        <f>IF(MONTH(DATE(anio,6,1)-WEEKDAY(DATE(anio,6,1),2)+1+22)=6,DAY(DATE(anio,6,1)-WEEKDAY(DATE(anio,6,1),2)+1+22),"")</f>
        <v/>
      </c>
      <c r="S18" s="11">
        <f>IF(MONTH(DATE(anio,6,1)-WEEKDAY(DATE(anio,6,1),2)+1+23)=6,DAY(DATE(anio,6,1)-WEEKDAY(DATE(anio,6,1),2)+1+23),"")</f>
        <v/>
      </c>
      <c r="T18" s="11">
        <f>IF(MONTH(DATE(anio,6,1)-WEEKDAY(DATE(anio,6,1),2)+1+24)=6,DAY(DATE(anio,6,1)-WEEKDAY(DATE(anio,6,1),2)+1+24),"")</f>
        <v/>
      </c>
      <c r="U18" s="11">
        <f>IF(MONTH(DATE(anio,6,1)-WEEKDAY(DATE(anio,6,1),2)+1+25)=6,DAY(DATE(anio,6,1)-WEEKDAY(DATE(anio,6,1),2)+1+25),"")</f>
        <v/>
      </c>
      <c r="V18" s="7">
        <f>IF(MONTH(DATE(anio,6,1)-WEEKDAY(DATE(anio,6,1),2)+1+26)=6,DAY(DATE(anio,6,1)-WEEKDAY(DATE(anio,6,1),2)+1+26),"")</f>
        <v/>
      </c>
      <c r="W18" s="7">
        <f>IF(MONTH(DATE(anio,6,1)-WEEKDAY(DATE(anio,6,1),2)+1+27)=6,DAY(DATE(anio,6,1)-WEEKDAY(DATE(anio,6,1),2)+1+27),"")</f>
        <v/>
      </c>
    </row>
    <row r="19">
      <c r="A19" s="11">
        <f>IF(MONTH(DATE(anio,4,1)-WEEKDAY(DATE(anio,4,1),2)+1+28)=4,DAY(DATE(anio,4,1)-WEEKDAY(DATE(anio,4,1),2)+1+28),"")</f>
        <v/>
      </c>
      <c r="B19" s="11">
        <f>IF(MONTH(DATE(anio,4,1)-WEEKDAY(DATE(anio,4,1),2)+1+29)=4,DAY(DATE(anio,4,1)-WEEKDAY(DATE(anio,4,1),2)+1+29),"")</f>
        <v/>
      </c>
      <c r="C19" s="11">
        <f>IF(MONTH(DATE(anio,4,1)-WEEKDAY(DATE(anio,4,1),2)+1+30)=4,DAY(DATE(anio,4,1)-WEEKDAY(DATE(anio,4,1),2)+1+30),"")</f>
        <v/>
      </c>
      <c r="D19" s="11">
        <f>IF(MONTH(DATE(anio,4,1)-WEEKDAY(DATE(anio,4,1),2)+1+31)=4,DAY(DATE(anio,4,1)-WEEKDAY(DATE(anio,4,1),2)+1+31),"")</f>
        <v/>
      </c>
      <c r="E19" s="11">
        <f>IF(MONTH(DATE(anio,4,1)-WEEKDAY(DATE(anio,4,1),2)+1+32)=4,DAY(DATE(anio,4,1)-WEEKDAY(DATE(anio,4,1),2)+1+32),"")</f>
        <v/>
      </c>
      <c r="F19" s="7">
        <f>IF(MONTH(DATE(anio,4,1)-WEEKDAY(DATE(anio,4,1),2)+1+33)=4,DAY(DATE(anio,4,1)-WEEKDAY(DATE(anio,4,1),2)+1+33),"")</f>
        <v/>
      </c>
      <c r="G19" s="7">
        <f>IF(MONTH(DATE(anio,4,1)-WEEKDAY(DATE(anio,4,1),2)+1+34)=4,DAY(DATE(anio,4,1)-WEEKDAY(DATE(anio,4,1),2)+1+34),"")</f>
        <v/>
      </c>
      <c r="I19" s="11">
        <f>IF(MONTH(DATE(anio,5,1)-WEEKDAY(DATE(anio,5,1),2)+1+28)=5,DAY(DATE(anio,5,1)-WEEKDAY(DATE(anio,5,1),2)+1+28),"")</f>
        <v/>
      </c>
      <c r="J19" s="11">
        <f>IF(MONTH(DATE(anio,5,1)-WEEKDAY(DATE(anio,5,1),2)+1+29)=5,DAY(DATE(anio,5,1)-WEEKDAY(DATE(anio,5,1),2)+1+29),"")</f>
        <v/>
      </c>
      <c r="K19" s="11">
        <f>IF(MONTH(DATE(anio,5,1)-WEEKDAY(DATE(anio,5,1),2)+1+30)=5,DAY(DATE(anio,5,1)-WEEKDAY(DATE(anio,5,1),2)+1+30),"")</f>
        <v/>
      </c>
      <c r="L19" s="11">
        <f>IF(MONTH(DATE(anio,5,1)-WEEKDAY(DATE(anio,5,1),2)+1+31)=5,DAY(DATE(anio,5,1)-WEEKDAY(DATE(anio,5,1),2)+1+31),"")</f>
        <v/>
      </c>
      <c r="M19" s="11">
        <f>IF(MONTH(DATE(anio,5,1)-WEEKDAY(DATE(anio,5,1),2)+1+32)=5,DAY(DATE(anio,5,1)-WEEKDAY(DATE(anio,5,1),2)+1+32),"")</f>
        <v/>
      </c>
      <c r="N19" s="7">
        <f>IF(MONTH(DATE(anio,5,1)-WEEKDAY(DATE(anio,5,1),2)+1+33)=5,DAY(DATE(anio,5,1)-WEEKDAY(DATE(anio,5,1),2)+1+33),"")</f>
        <v/>
      </c>
      <c r="O19" s="7">
        <f>IF(MONTH(DATE(anio,5,1)-WEEKDAY(DATE(anio,5,1),2)+1+34)=5,DAY(DATE(anio,5,1)-WEEKDAY(DATE(anio,5,1),2)+1+34),"")</f>
        <v/>
      </c>
      <c r="Q19" s="11">
        <f>IF(MONTH(DATE(anio,6,1)-WEEKDAY(DATE(anio,6,1),2)+1+28)=6,DAY(DATE(anio,6,1)-WEEKDAY(DATE(anio,6,1),2)+1+28),"")</f>
        <v/>
      </c>
      <c r="R19" s="11">
        <f>IF(MONTH(DATE(anio,6,1)-WEEKDAY(DATE(anio,6,1),2)+1+29)=6,DAY(DATE(anio,6,1)-WEEKDAY(DATE(anio,6,1),2)+1+29),"")</f>
        <v/>
      </c>
      <c r="S19" s="11">
        <f>IF(MONTH(DATE(anio,6,1)-WEEKDAY(DATE(anio,6,1),2)+1+30)=6,DAY(DATE(anio,6,1)-WEEKDAY(DATE(anio,6,1),2)+1+30),"")</f>
        <v/>
      </c>
      <c r="T19" s="11">
        <f>IF(MONTH(DATE(anio,6,1)-WEEKDAY(DATE(anio,6,1),2)+1+31)=6,DAY(DATE(anio,6,1)-WEEKDAY(DATE(anio,6,1),2)+1+31),"")</f>
        <v/>
      </c>
      <c r="U19" s="11">
        <f>IF(MONTH(DATE(anio,6,1)-WEEKDAY(DATE(anio,6,1),2)+1+32)=6,DAY(DATE(anio,6,1)-WEEKDAY(DATE(anio,6,1),2)+1+32),"")</f>
        <v/>
      </c>
      <c r="V19" s="7">
        <f>IF(MONTH(DATE(anio,6,1)-WEEKDAY(DATE(anio,6,1),2)+1+33)=6,DAY(DATE(anio,6,1)-WEEKDAY(DATE(anio,6,1),2)+1+33),"")</f>
        <v/>
      </c>
      <c r="W19" s="7">
        <f>IF(MONTH(DATE(anio,6,1)-WEEKDAY(DATE(anio,6,1),2)+1+34)=6,DAY(DATE(anio,6,1)-WEEKDAY(DATE(anio,6,1),2)+1+34),"")</f>
        <v/>
      </c>
    </row>
    <row r="20">
      <c r="A20" s="11">
        <f>IF(MONTH(DATE(anio,4,1)-WEEKDAY(DATE(anio,4,1),2)+1+35)=4,DAY(DATE(anio,4,1)-WEEKDAY(DATE(anio,4,1),2)+1+35),"")</f>
        <v/>
      </c>
      <c r="B20" s="11">
        <f>IF(MONTH(DATE(anio,4,1)-WEEKDAY(DATE(anio,4,1),2)+1+36)=4,DAY(DATE(anio,4,1)-WEEKDAY(DATE(anio,4,1),2)+1+36),"")</f>
        <v/>
      </c>
      <c r="C20" s="11">
        <f>IF(MONTH(DATE(anio,4,1)-WEEKDAY(DATE(anio,4,1),2)+1+37)=4,DAY(DATE(anio,4,1)-WEEKDAY(DATE(anio,4,1),2)+1+37),"")</f>
        <v/>
      </c>
      <c r="D20" s="11">
        <f>IF(MONTH(DATE(anio,4,1)-WEEKDAY(DATE(anio,4,1),2)+1+38)=4,DAY(DATE(anio,4,1)-WEEKDAY(DATE(anio,4,1),2)+1+38),"")</f>
        <v/>
      </c>
      <c r="E20" s="11">
        <f>IF(MONTH(DATE(anio,4,1)-WEEKDAY(DATE(anio,4,1),2)+1+39)=4,DAY(DATE(anio,4,1)-WEEKDAY(DATE(anio,4,1),2)+1+39),"")</f>
        <v/>
      </c>
      <c r="F20" s="7">
        <f>IF(MONTH(DATE(anio,4,1)-WEEKDAY(DATE(anio,4,1),2)+1+40)=4,DAY(DATE(anio,4,1)-WEEKDAY(DATE(anio,4,1),2)+1+40),"")</f>
        <v/>
      </c>
      <c r="G20" s="7">
        <f>IF(MONTH(DATE(anio,4,1)-WEEKDAY(DATE(anio,4,1),2)+1+41)=4,DAY(DATE(anio,4,1)-WEEKDAY(DATE(anio,4,1),2)+1+41),"")</f>
        <v/>
      </c>
      <c r="I20" s="11">
        <f>IF(MONTH(DATE(anio,5,1)-WEEKDAY(DATE(anio,5,1),2)+1+35)=5,DAY(DATE(anio,5,1)-WEEKDAY(DATE(anio,5,1),2)+1+35),"")</f>
        <v/>
      </c>
      <c r="J20" s="11">
        <f>IF(MONTH(DATE(anio,5,1)-WEEKDAY(DATE(anio,5,1),2)+1+36)=5,DAY(DATE(anio,5,1)-WEEKDAY(DATE(anio,5,1),2)+1+36),"")</f>
        <v/>
      </c>
      <c r="K20" s="11">
        <f>IF(MONTH(DATE(anio,5,1)-WEEKDAY(DATE(anio,5,1),2)+1+37)=5,DAY(DATE(anio,5,1)-WEEKDAY(DATE(anio,5,1),2)+1+37),"")</f>
        <v/>
      </c>
      <c r="L20" s="11">
        <f>IF(MONTH(DATE(anio,5,1)-WEEKDAY(DATE(anio,5,1),2)+1+38)=5,DAY(DATE(anio,5,1)-WEEKDAY(DATE(anio,5,1),2)+1+38),"")</f>
        <v/>
      </c>
      <c r="M20" s="11">
        <f>IF(MONTH(DATE(anio,5,1)-WEEKDAY(DATE(anio,5,1),2)+1+39)=5,DAY(DATE(anio,5,1)-WEEKDAY(DATE(anio,5,1),2)+1+39),"")</f>
        <v/>
      </c>
      <c r="N20" s="7">
        <f>IF(MONTH(DATE(anio,5,1)-WEEKDAY(DATE(anio,5,1),2)+1+40)=5,DAY(DATE(anio,5,1)-WEEKDAY(DATE(anio,5,1),2)+1+40),"")</f>
        <v/>
      </c>
      <c r="O20" s="7">
        <f>IF(MONTH(DATE(anio,5,1)-WEEKDAY(DATE(anio,5,1),2)+1+41)=5,DAY(DATE(anio,5,1)-WEEKDAY(DATE(anio,5,1),2)+1+41),"")</f>
        <v/>
      </c>
      <c r="Q20" s="11">
        <f>IF(MONTH(DATE(anio,6,1)-WEEKDAY(DATE(anio,6,1),2)+1+35)=6,DAY(DATE(anio,6,1)-WEEKDAY(DATE(anio,6,1),2)+1+35),"")</f>
        <v/>
      </c>
      <c r="R20" s="11">
        <f>IF(MONTH(DATE(anio,6,1)-WEEKDAY(DATE(anio,6,1),2)+1+36)=6,DAY(DATE(anio,6,1)-WEEKDAY(DATE(anio,6,1),2)+1+36),"")</f>
        <v/>
      </c>
      <c r="S20" s="11">
        <f>IF(MONTH(DATE(anio,6,1)-WEEKDAY(DATE(anio,6,1),2)+1+37)=6,DAY(DATE(anio,6,1)-WEEKDAY(DATE(anio,6,1),2)+1+37),"")</f>
        <v/>
      </c>
      <c r="T20" s="11">
        <f>IF(MONTH(DATE(anio,6,1)-WEEKDAY(DATE(anio,6,1),2)+1+38)=6,DAY(DATE(anio,6,1)-WEEKDAY(DATE(anio,6,1),2)+1+38),"")</f>
        <v/>
      </c>
      <c r="U20" s="11">
        <f>IF(MONTH(DATE(anio,6,1)-WEEKDAY(DATE(anio,6,1),2)+1+39)=6,DAY(DATE(anio,6,1)-WEEKDAY(DATE(anio,6,1),2)+1+39),"")</f>
        <v/>
      </c>
      <c r="V20" s="7">
        <f>IF(MONTH(DATE(anio,6,1)-WEEKDAY(DATE(anio,6,1),2)+1+40)=6,DAY(DATE(anio,6,1)-WEEKDAY(DATE(anio,6,1),2)+1+40),"")</f>
        <v/>
      </c>
      <c r="W20" s="7">
        <f>IF(MONTH(DATE(anio,6,1)-WEEKDAY(DATE(anio,6,1),2)+1+41)=6,DAY(DATE(anio,6,1)-WEEKDAY(DATE(anio,6,1),2)+1+41),"")</f>
        <v/>
      </c>
    </row>
    <row r="22">
      <c r="A22" s="9" t="inlineStr">
        <is>
          <t>JULIO</t>
        </is>
      </c>
      <c r="B22" s="9" t="n"/>
      <c r="C22" s="9" t="n"/>
      <c r="D22" s="9" t="n"/>
      <c r="E22" s="9" t="n"/>
      <c r="F22" s="9" t="n"/>
      <c r="G22" s="9" t="n"/>
      <c r="I22" s="9" t="inlineStr">
        <is>
          <t>AGOSTO</t>
        </is>
      </c>
      <c r="J22" s="9" t="n"/>
      <c r="K22" s="9" t="n"/>
      <c r="L22" s="9" t="n"/>
      <c r="M22" s="9" t="n"/>
      <c r="N22" s="9" t="n"/>
      <c r="O22" s="9" t="n"/>
      <c r="Q22" s="9" t="inlineStr">
        <is>
          <t>SEPTIEMBRE</t>
        </is>
      </c>
      <c r="R22" s="9" t="n"/>
      <c r="S22" s="9" t="n"/>
      <c r="T22" s="9" t="n"/>
      <c r="U22" s="9" t="n"/>
      <c r="V22" s="9" t="n"/>
      <c r="W22" s="9" t="n"/>
    </row>
    <row r="23">
      <c r="A23" s="10" t="inlineStr">
        <is>
          <t>L</t>
        </is>
      </c>
      <c r="B23" s="10" t="inlineStr">
        <is>
          <t>M</t>
        </is>
      </c>
      <c r="C23" s="10" t="inlineStr">
        <is>
          <t>X</t>
        </is>
      </c>
      <c r="D23" s="10" t="inlineStr">
        <is>
          <t>J</t>
        </is>
      </c>
      <c r="E23" s="10" t="inlineStr">
        <is>
          <t>V</t>
        </is>
      </c>
      <c r="F23" s="10" t="inlineStr">
        <is>
          <t>S</t>
        </is>
      </c>
      <c r="G23" s="10" t="inlineStr">
        <is>
          <t>D</t>
        </is>
      </c>
      <c r="I23" s="10" t="inlineStr">
        <is>
          <t>L</t>
        </is>
      </c>
      <c r="J23" s="10" t="inlineStr">
        <is>
          <t>M</t>
        </is>
      </c>
      <c r="K23" s="10" t="inlineStr">
        <is>
          <t>X</t>
        </is>
      </c>
      <c r="L23" s="10" t="inlineStr">
        <is>
          <t>J</t>
        </is>
      </c>
      <c r="M23" s="10" t="inlineStr">
        <is>
          <t>V</t>
        </is>
      </c>
      <c r="N23" s="10" t="inlineStr">
        <is>
          <t>S</t>
        </is>
      </c>
      <c r="O23" s="10" t="inlineStr">
        <is>
          <t>D</t>
        </is>
      </c>
      <c r="Q23" s="10" t="inlineStr">
        <is>
          <t>L</t>
        </is>
      </c>
      <c r="R23" s="10" t="inlineStr">
        <is>
          <t>M</t>
        </is>
      </c>
      <c r="S23" s="10" t="inlineStr">
        <is>
          <t>X</t>
        </is>
      </c>
      <c r="T23" s="10" t="inlineStr">
        <is>
          <t>J</t>
        </is>
      </c>
      <c r="U23" s="10" t="inlineStr">
        <is>
          <t>V</t>
        </is>
      </c>
      <c r="V23" s="10" t="inlineStr">
        <is>
          <t>S</t>
        </is>
      </c>
      <c r="W23" s="10" t="inlineStr">
        <is>
          <t>D</t>
        </is>
      </c>
    </row>
    <row r="24">
      <c r="A24" s="11">
        <f>IF(MONTH(DATE(anio,7,1)-WEEKDAY(DATE(anio,7,1),2)+1+0)=7,DAY(DATE(anio,7,1)-WEEKDAY(DATE(anio,7,1),2)+1+0),"")</f>
        <v/>
      </c>
      <c r="B24" s="11">
        <f>IF(MONTH(DATE(anio,7,1)-WEEKDAY(DATE(anio,7,1),2)+1+1)=7,DAY(DATE(anio,7,1)-WEEKDAY(DATE(anio,7,1),2)+1+1),"")</f>
        <v/>
      </c>
      <c r="C24" s="11">
        <f>IF(MONTH(DATE(anio,7,1)-WEEKDAY(DATE(anio,7,1),2)+1+2)=7,DAY(DATE(anio,7,1)-WEEKDAY(DATE(anio,7,1),2)+1+2),"")</f>
        <v/>
      </c>
      <c r="D24" s="11">
        <f>IF(MONTH(DATE(anio,7,1)-WEEKDAY(DATE(anio,7,1),2)+1+3)=7,DAY(DATE(anio,7,1)-WEEKDAY(DATE(anio,7,1),2)+1+3),"")</f>
        <v/>
      </c>
      <c r="E24" s="11">
        <f>IF(MONTH(DATE(anio,7,1)-WEEKDAY(DATE(anio,7,1),2)+1+4)=7,DAY(DATE(anio,7,1)-WEEKDAY(DATE(anio,7,1),2)+1+4),"")</f>
        <v/>
      </c>
      <c r="F24" s="7">
        <f>IF(MONTH(DATE(anio,7,1)-WEEKDAY(DATE(anio,7,1),2)+1+5)=7,DAY(DATE(anio,7,1)-WEEKDAY(DATE(anio,7,1),2)+1+5),"")</f>
        <v/>
      </c>
      <c r="G24" s="7">
        <f>IF(MONTH(DATE(anio,7,1)-WEEKDAY(DATE(anio,7,1),2)+1+6)=7,DAY(DATE(anio,7,1)-WEEKDAY(DATE(anio,7,1),2)+1+6),"")</f>
        <v/>
      </c>
      <c r="I24" s="11">
        <f>IF(MONTH(DATE(anio,8,1)-WEEKDAY(DATE(anio,8,1),2)+1+0)=8,DAY(DATE(anio,8,1)-WEEKDAY(DATE(anio,8,1),2)+1+0),"")</f>
        <v/>
      </c>
      <c r="J24" s="11">
        <f>IF(MONTH(DATE(anio,8,1)-WEEKDAY(DATE(anio,8,1),2)+1+1)=8,DAY(DATE(anio,8,1)-WEEKDAY(DATE(anio,8,1),2)+1+1),"")</f>
        <v/>
      </c>
      <c r="K24" s="11">
        <f>IF(MONTH(DATE(anio,8,1)-WEEKDAY(DATE(anio,8,1),2)+1+2)=8,DAY(DATE(anio,8,1)-WEEKDAY(DATE(anio,8,1),2)+1+2),"")</f>
        <v/>
      </c>
      <c r="L24" s="11">
        <f>IF(MONTH(DATE(anio,8,1)-WEEKDAY(DATE(anio,8,1),2)+1+3)=8,DAY(DATE(anio,8,1)-WEEKDAY(DATE(anio,8,1),2)+1+3),"")</f>
        <v/>
      </c>
      <c r="M24" s="11">
        <f>IF(MONTH(DATE(anio,8,1)-WEEKDAY(DATE(anio,8,1),2)+1+4)=8,DAY(DATE(anio,8,1)-WEEKDAY(DATE(anio,8,1),2)+1+4),"")</f>
        <v/>
      </c>
      <c r="N24" s="7">
        <f>IF(MONTH(DATE(anio,8,1)-WEEKDAY(DATE(anio,8,1),2)+1+5)=8,DAY(DATE(anio,8,1)-WEEKDAY(DATE(anio,8,1),2)+1+5),"")</f>
        <v/>
      </c>
      <c r="O24" s="7">
        <f>IF(MONTH(DATE(anio,8,1)-WEEKDAY(DATE(anio,8,1),2)+1+6)=8,DAY(DATE(anio,8,1)-WEEKDAY(DATE(anio,8,1),2)+1+6),"")</f>
        <v/>
      </c>
      <c r="Q24" s="11">
        <f>IF(MONTH(DATE(anio,9,1)-WEEKDAY(DATE(anio,9,1),2)+1+0)=9,DAY(DATE(anio,9,1)-WEEKDAY(DATE(anio,9,1),2)+1+0),"")</f>
        <v/>
      </c>
      <c r="R24" s="11">
        <f>IF(MONTH(DATE(anio,9,1)-WEEKDAY(DATE(anio,9,1),2)+1+1)=9,DAY(DATE(anio,9,1)-WEEKDAY(DATE(anio,9,1),2)+1+1),"")</f>
        <v/>
      </c>
      <c r="S24" s="11">
        <f>IF(MONTH(DATE(anio,9,1)-WEEKDAY(DATE(anio,9,1),2)+1+2)=9,DAY(DATE(anio,9,1)-WEEKDAY(DATE(anio,9,1),2)+1+2),"")</f>
        <v/>
      </c>
      <c r="T24" s="11">
        <f>IF(MONTH(DATE(anio,9,1)-WEEKDAY(DATE(anio,9,1),2)+1+3)=9,DAY(DATE(anio,9,1)-WEEKDAY(DATE(anio,9,1),2)+1+3),"")</f>
        <v/>
      </c>
      <c r="U24" s="11">
        <f>IF(MONTH(DATE(anio,9,1)-WEEKDAY(DATE(anio,9,1),2)+1+4)=9,DAY(DATE(anio,9,1)-WEEKDAY(DATE(anio,9,1),2)+1+4),"")</f>
        <v/>
      </c>
      <c r="V24" s="7">
        <f>IF(MONTH(DATE(anio,9,1)-WEEKDAY(DATE(anio,9,1),2)+1+5)=9,DAY(DATE(anio,9,1)-WEEKDAY(DATE(anio,9,1),2)+1+5),"")</f>
        <v/>
      </c>
      <c r="W24" s="7">
        <f>IF(MONTH(DATE(anio,9,1)-WEEKDAY(DATE(anio,9,1),2)+1+6)=9,DAY(DATE(anio,9,1)-WEEKDAY(DATE(anio,9,1),2)+1+6),"")</f>
        <v/>
      </c>
    </row>
    <row r="25">
      <c r="A25" s="11">
        <f>IF(MONTH(DATE(anio,7,1)-WEEKDAY(DATE(anio,7,1),2)+1+7)=7,DAY(DATE(anio,7,1)-WEEKDAY(DATE(anio,7,1),2)+1+7),"")</f>
        <v/>
      </c>
      <c r="B25" s="11">
        <f>IF(MONTH(DATE(anio,7,1)-WEEKDAY(DATE(anio,7,1),2)+1+8)=7,DAY(DATE(anio,7,1)-WEEKDAY(DATE(anio,7,1),2)+1+8),"")</f>
        <v/>
      </c>
      <c r="C25" s="11">
        <f>IF(MONTH(DATE(anio,7,1)-WEEKDAY(DATE(anio,7,1),2)+1+9)=7,DAY(DATE(anio,7,1)-WEEKDAY(DATE(anio,7,1),2)+1+9),"")</f>
        <v/>
      </c>
      <c r="D25" s="11">
        <f>IF(MONTH(DATE(anio,7,1)-WEEKDAY(DATE(anio,7,1),2)+1+10)=7,DAY(DATE(anio,7,1)-WEEKDAY(DATE(anio,7,1),2)+1+10),"")</f>
        <v/>
      </c>
      <c r="E25" s="11">
        <f>IF(MONTH(DATE(anio,7,1)-WEEKDAY(DATE(anio,7,1),2)+1+11)=7,DAY(DATE(anio,7,1)-WEEKDAY(DATE(anio,7,1),2)+1+11),"")</f>
        <v/>
      </c>
      <c r="F25" s="7">
        <f>IF(MONTH(DATE(anio,7,1)-WEEKDAY(DATE(anio,7,1),2)+1+12)=7,DAY(DATE(anio,7,1)-WEEKDAY(DATE(anio,7,1),2)+1+12),"")</f>
        <v/>
      </c>
      <c r="G25" s="7">
        <f>IF(MONTH(DATE(anio,7,1)-WEEKDAY(DATE(anio,7,1),2)+1+13)=7,DAY(DATE(anio,7,1)-WEEKDAY(DATE(anio,7,1),2)+1+13),"")</f>
        <v/>
      </c>
      <c r="I25" s="11">
        <f>IF(MONTH(DATE(anio,8,1)-WEEKDAY(DATE(anio,8,1),2)+1+7)=8,DAY(DATE(anio,8,1)-WEEKDAY(DATE(anio,8,1),2)+1+7),"")</f>
        <v/>
      </c>
      <c r="J25" s="11">
        <f>IF(MONTH(DATE(anio,8,1)-WEEKDAY(DATE(anio,8,1),2)+1+8)=8,DAY(DATE(anio,8,1)-WEEKDAY(DATE(anio,8,1),2)+1+8),"")</f>
        <v/>
      </c>
      <c r="K25" s="11">
        <f>IF(MONTH(DATE(anio,8,1)-WEEKDAY(DATE(anio,8,1),2)+1+9)=8,DAY(DATE(anio,8,1)-WEEKDAY(DATE(anio,8,1),2)+1+9),"")</f>
        <v/>
      </c>
      <c r="L25" s="11">
        <f>IF(MONTH(DATE(anio,8,1)-WEEKDAY(DATE(anio,8,1),2)+1+10)=8,DAY(DATE(anio,8,1)-WEEKDAY(DATE(anio,8,1),2)+1+10),"")</f>
        <v/>
      </c>
      <c r="M25" s="11">
        <f>IF(MONTH(DATE(anio,8,1)-WEEKDAY(DATE(anio,8,1),2)+1+11)=8,DAY(DATE(anio,8,1)-WEEKDAY(DATE(anio,8,1),2)+1+11),"")</f>
        <v/>
      </c>
      <c r="N25" s="7">
        <f>IF(MONTH(DATE(anio,8,1)-WEEKDAY(DATE(anio,8,1),2)+1+12)=8,DAY(DATE(anio,8,1)-WEEKDAY(DATE(anio,8,1),2)+1+12),"")</f>
        <v/>
      </c>
      <c r="O25" s="7">
        <f>IF(MONTH(DATE(anio,8,1)-WEEKDAY(DATE(anio,8,1),2)+1+13)=8,DAY(DATE(anio,8,1)-WEEKDAY(DATE(anio,8,1),2)+1+13),"")</f>
        <v/>
      </c>
      <c r="Q25" s="11">
        <f>IF(MONTH(DATE(anio,9,1)-WEEKDAY(DATE(anio,9,1),2)+1+7)=9,DAY(DATE(anio,9,1)-WEEKDAY(DATE(anio,9,1),2)+1+7),"")</f>
        <v/>
      </c>
      <c r="R25" s="11">
        <f>IF(MONTH(DATE(anio,9,1)-WEEKDAY(DATE(anio,9,1),2)+1+8)=9,DAY(DATE(anio,9,1)-WEEKDAY(DATE(anio,9,1),2)+1+8),"")</f>
        <v/>
      </c>
      <c r="S25" s="11">
        <f>IF(MONTH(DATE(anio,9,1)-WEEKDAY(DATE(anio,9,1),2)+1+9)=9,DAY(DATE(anio,9,1)-WEEKDAY(DATE(anio,9,1),2)+1+9),"")</f>
        <v/>
      </c>
      <c r="T25" s="11">
        <f>IF(MONTH(DATE(anio,9,1)-WEEKDAY(DATE(anio,9,1),2)+1+10)=9,DAY(DATE(anio,9,1)-WEEKDAY(DATE(anio,9,1),2)+1+10),"")</f>
        <v/>
      </c>
      <c r="U25" s="11">
        <f>IF(MONTH(DATE(anio,9,1)-WEEKDAY(DATE(anio,9,1),2)+1+11)=9,DAY(DATE(anio,9,1)-WEEKDAY(DATE(anio,9,1),2)+1+11),"")</f>
        <v/>
      </c>
      <c r="V25" s="7">
        <f>IF(MONTH(DATE(anio,9,1)-WEEKDAY(DATE(anio,9,1),2)+1+12)=9,DAY(DATE(anio,9,1)-WEEKDAY(DATE(anio,9,1),2)+1+12),"")</f>
        <v/>
      </c>
      <c r="W25" s="7">
        <f>IF(MONTH(DATE(anio,9,1)-WEEKDAY(DATE(anio,9,1),2)+1+13)=9,DAY(DATE(anio,9,1)-WEEKDAY(DATE(anio,9,1),2)+1+13),"")</f>
        <v/>
      </c>
    </row>
    <row r="26">
      <c r="A26" s="11">
        <f>IF(MONTH(DATE(anio,7,1)-WEEKDAY(DATE(anio,7,1),2)+1+14)=7,DAY(DATE(anio,7,1)-WEEKDAY(DATE(anio,7,1),2)+1+14),"")</f>
        <v/>
      </c>
      <c r="B26" s="11">
        <f>IF(MONTH(DATE(anio,7,1)-WEEKDAY(DATE(anio,7,1),2)+1+15)=7,DAY(DATE(anio,7,1)-WEEKDAY(DATE(anio,7,1),2)+1+15),"")</f>
        <v/>
      </c>
      <c r="C26" s="11">
        <f>IF(MONTH(DATE(anio,7,1)-WEEKDAY(DATE(anio,7,1),2)+1+16)=7,DAY(DATE(anio,7,1)-WEEKDAY(DATE(anio,7,1),2)+1+16),"")</f>
        <v/>
      </c>
      <c r="D26" s="11">
        <f>IF(MONTH(DATE(anio,7,1)-WEEKDAY(DATE(anio,7,1),2)+1+17)=7,DAY(DATE(anio,7,1)-WEEKDAY(DATE(anio,7,1),2)+1+17),"")</f>
        <v/>
      </c>
      <c r="E26" s="11">
        <f>IF(MONTH(DATE(anio,7,1)-WEEKDAY(DATE(anio,7,1),2)+1+18)=7,DAY(DATE(anio,7,1)-WEEKDAY(DATE(anio,7,1),2)+1+18),"")</f>
        <v/>
      </c>
      <c r="F26" s="7">
        <f>IF(MONTH(DATE(anio,7,1)-WEEKDAY(DATE(anio,7,1),2)+1+19)=7,DAY(DATE(anio,7,1)-WEEKDAY(DATE(anio,7,1),2)+1+19),"")</f>
        <v/>
      </c>
      <c r="G26" s="7">
        <f>IF(MONTH(DATE(anio,7,1)-WEEKDAY(DATE(anio,7,1),2)+1+20)=7,DAY(DATE(anio,7,1)-WEEKDAY(DATE(anio,7,1),2)+1+20),"")</f>
        <v/>
      </c>
      <c r="I26" s="11">
        <f>IF(MONTH(DATE(anio,8,1)-WEEKDAY(DATE(anio,8,1),2)+1+14)=8,DAY(DATE(anio,8,1)-WEEKDAY(DATE(anio,8,1),2)+1+14),"")</f>
        <v/>
      </c>
      <c r="J26" s="11">
        <f>IF(MONTH(DATE(anio,8,1)-WEEKDAY(DATE(anio,8,1),2)+1+15)=8,DAY(DATE(anio,8,1)-WEEKDAY(DATE(anio,8,1),2)+1+15),"")</f>
        <v/>
      </c>
      <c r="K26" s="11">
        <f>IF(MONTH(DATE(anio,8,1)-WEEKDAY(DATE(anio,8,1),2)+1+16)=8,DAY(DATE(anio,8,1)-WEEKDAY(DATE(anio,8,1),2)+1+16),"")</f>
        <v/>
      </c>
      <c r="L26" s="11">
        <f>IF(MONTH(DATE(anio,8,1)-WEEKDAY(DATE(anio,8,1),2)+1+17)=8,DAY(DATE(anio,8,1)-WEEKDAY(DATE(anio,8,1),2)+1+17),"")</f>
        <v/>
      </c>
      <c r="M26" s="11">
        <f>IF(MONTH(DATE(anio,8,1)-WEEKDAY(DATE(anio,8,1),2)+1+18)=8,DAY(DATE(anio,8,1)-WEEKDAY(DATE(anio,8,1),2)+1+18),"")</f>
        <v/>
      </c>
      <c r="N26" s="7">
        <f>IF(MONTH(DATE(anio,8,1)-WEEKDAY(DATE(anio,8,1),2)+1+19)=8,DAY(DATE(anio,8,1)-WEEKDAY(DATE(anio,8,1),2)+1+19),"")</f>
        <v/>
      </c>
      <c r="O26" s="7">
        <f>IF(MONTH(DATE(anio,8,1)-WEEKDAY(DATE(anio,8,1),2)+1+20)=8,DAY(DATE(anio,8,1)-WEEKDAY(DATE(anio,8,1),2)+1+20),"")</f>
        <v/>
      </c>
      <c r="Q26" s="11">
        <f>IF(MONTH(DATE(anio,9,1)-WEEKDAY(DATE(anio,9,1),2)+1+14)=9,DAY(DATE(anio,9,1)-WEEKDAY(DATE(anio,9,1),2)+1+14),"")</f>
        <v/>
      </c>
      <c r="R26" s="11">
        <f>IF(MONTH(DATE(anio,9,1)-WEEKDAY(DATE(anio,9,1),2)+1+15)=9,DAY(DATE(anio,9,1)-WEEKDAY(DATE(anio,9,1),2)+1+15),"")</f>
        <v/>
      </c>
      <c r="S26" s="11">
        <f>IF(MONTH(DATE(anio,9,1)-WEEKDAY(DATE(anio,9,1),2)+1+16)=9,DAY(DATE(anio,9,1)-WEEKDAY(DATE(anio,9,1),2)+1+16),"")</f>
        <v/>
      </c>
      <c r="T26" s="11">
        <f>IF(MONTH(DATE(anio,9,1)-WEEKDAY(DATE(anio,9,1),2)+1+17)=9,DAY(DATE(anio,9,1)-WEEKDAY(DATE(anio,9,1),2)+1+17),"")</f>
        <v/>
      </c>
      <c r="U26" s="11">
        <f>IF(MONTH(DATE(anio,9,1)-WEEKDAY(DATE(anio,9,1),2)+1+18)=9,DAY(DATE(anio,9,1)-WEEKDAY(DATE(anio,9,1),2)+1+18),"")</f>
        <v/>
      </c>
      <c r="V26" s="7">
        <f>IF(MONTH(DATE(anio,9,1)-WEEKDAY(DATE(anio,9,1),2)+1+19)=9,DAY(DATE(anio,9,1)-WEEKDAY(DATE(anio,9,1),2)+1+19),"")</f>
        <v/>
      </c>
      <c r="W26" s="7">
        <f>IF(MONTH(DATE(anio,9,1)-WEEKDAY(DATE(anio,9,1),2)+1+20)=9,DAY(DATE(anio,9,1)-WEEKDAY(DATE(anio,9,1),2)+1+20),"")</f>
        <v/>
      </c>
    </row>
    <row r="27">
      <c r="A27" s="11">
        <f>IF(MONTH(DATE(anio,7,1)-WEEKDAY(DATE(anio,7,1),2)+1+21)=7,DAY(DATE(anio,7,1)-WEEKDAY(DATE(anio,7,1),2)+1+21),"")</f>
        <v/>
      </c>
      <c r="B27" s="11">
        <f>IF(MONTH(DATE(anio,7,1)-WEEKDAY(DATE(anio,7,1),2)+1+22)=7,DAY(DATE(anio,7,1)-WEEKDAY(DATE(anio,7,1),2)+1+22),"")</f>
        <v/>
      </c>
      <c r="C27" s="11">
        <f>IF(MONTH(DATE(anio,7,1)-WEEKDAY(DATE(anio,7,1),2)+1+23)=7,DAY(DATE(anio,7,1)-WEEKDAY(DATE(anio,7,1),2)+1+23),"")</f>
        <v/>
      </c>
      <c r="D27" s="11">
        <f>IF(MONTH(DATE(anio,7,1)-WEEKDAY(DATE(anio,7,1),2)+1+24)=7,DAY(DATE(anio,7,1)-WEEKDAY(DATE(anio,7,1),2)+1+24),"")</f>
        <v/>
      </c>
      <c r="E27" s="11">
        <f>IF(MONTH(DATE(anio,7,1)-WEEKDAY(DATE(anio,7,1),2)+1+25)=7,DAY(DATE(anio,7,1)-WEEKDAY(DATE(anio,7,1),2)+1+25),"")</f>
        <v/>
      </c>
      <c r="F27" s="7">
        <f>IF(MONTH(DATE(anio,7,1)-WEEKDAY(DATE(anio,7,1),2)+1+26)=7,DAY(DATE(anio,7,1)-WEEKDAY(DATE(anio,7,1),2)+1+26),"")</f>
        <v/>
      </c>
      <c r="G27" s="7">
        <f>IF(MONTH(DATE(anio,7,1)-WEEKDAY(DATE(anio,7,1),2)+1+27)=7,DAY(DATE(anio,7,1)-WEEKDAY(DATE(anio,7,1),2)+1+27),"")</f>
        <v/>
      </c>
      <c r="I27" s="11">
        <f>IF(MONTH(DATE(anio,8,1)-WEEKDAY(DATE(anio,8,1),2)+1+21)=8,DAY(DATE(anio,8,1)-WEEKDAY(DATE(anio,8,1),2)+1+21),"")</f>
        <v/>
      </c>
      <c r="J27" s="11">
        <f>IF(MONTH(DATE(anio,8,1)-WEEKDAY(DATE(anio,8,1),2)+1+22)=8,DAY(DATE(anio,8,1)-WEEKDAY(DATE(anio,8,1),2)+1+22),"")</f>
        <v/>
      </c>
      <c r="K27" s="11">
        <f>IF(MONTH(DATE(anio,8,1)-WEEKDAY(DATE(anio,8,1),2)+1+23)=8,DAY(DATE(anio,8,1)-WEEKDAY(DATE(anio,8,1),2)+1+23),"")</f>
        <v/>
      </c>
      <c r="L27" s="11">
        <f>IF(MONTH(DATE(anio,8,1)-WEEKDAY(DATE(anio,8,1),2)+1+24)=8,DAY(DATE(anio,8,1)-WEEKDAY(DATE(anio,8,1),2)+1+24),"")</f>
        <v/>
      </c>
      <c r="M27" s="11">
        <f>IF(MONTH(DATE(anio,8,1)-WEEKDAY(DATE(anio,8,1),2)+1+25)=8,DAY(DATE(anio,8,1)-WEEKDAY(DATE(anio,8,1),2)+1+25),"")</f>
        <v/>
      </c>
      <c r="N27" s="7">
        <f>IF(MONTH(DATE(anio,8,1)-WEEKDAY(DATE(anio,8,1),2)+1+26)=8,DAY(DATE(anio,8,1)-WEEKDAY(DATE(anio,8,1),2)+1+26),"")</f>
        <v/>
      </c>
      <c r="O27" s="7">
        <f>IF(MONTH(DATE(anio,8,1)-WEEKDAY(DATE(anio,8,1),2)+1+27)=8,DAY(DATE(anio,8,1)-WEEKDAY(DATE(anio,8,1),2)+1+27),"")</f>
        <v/>
      </c>
      <c r="Q27" s="11">
        <f>IF(MONTH(DATE(anio,9,1)-WEEKDAY(DATE(anio,9,1),2)+1+21)=9,DAY(DATE(anio,9,1)-WEEKDAY(DATE(anio,9,1),2)+1+21),"")</f>
        <v/>
      </c>
      <c r="R27" s="11">
        <f>IF(MONTH(DATE(anio,9,1)-WEEKDAY(DATE(anio,9,1),2)+1+22)=9,DAY(DATE(anio,9,1)-WEEKDAY(DATE(anio,9,1),2)+1+22),"")</f>
        <v/>
      </c>
      <c r="S27" s="11">
        <f>IF(MONTH(DATE(anio,9,1)-WEEKDAY(DATE(anio,9,1),2)+1+23)=9,DAY(DATE(anio,9,1)-WEEKDAY(DATE(anio,9,1),2)+1+23),"")</f>
        <v/>
      </c>
      <c r="T27" s="11">
        <f>IF(MONTH(DATE(anio,9,1)-WEEKDAY(DATE(anio,9,1),2)+1+24)=9,DAY(DATE(anio,9,1)-WEEKDAY(DATE(anio,9,1),2)+1+24),"")</f>
        <v/>
      </c>
      <c r="U27" s="11">
        <f>IF(MONTH(DATE(anio,9,1)-WEEKDAY(DATE(anio,9,1),2)+1+25)=9,DAY(DATE(anio,9,1)-WEEKDAY(DATE(anio,9,1),2)+1+25),"")</f>
        <v/>
      </c>
      <c r="V27" s="7">
        <f>IF(MONTH(DATE(anio,9,1)-WEEKDAY(DATE(anio,9,1),2)+1+26)=9,DAY(DATE(anio,9,1)-WEEKDAY(DATE(anio,9,1),2)+1+26),"")</f>
        <v/>
      </c>
      <c r="W27" s="7">
        <f>IF(MONTH(DATE(anio,9,1)-WEEKDAY(DATE(anio,9,1),2)+1+27)=9,DAY(DATE(anio,9,1)-WEEKDAY(DATE(anio,9,1),2)+1+27),"")</f>
        <v/>
      </c>
    </row>
    <row r="28">
      <c r="A28" s="11">
        <f>IF(MONTH(DATE(anio,7,1)-WEEKDAY(DATE(anio,7,1),2)+1+28)=7,DAY(DATE(anio,7,1)-WEEKDAY(DATE(anio,7,1),2)+1+28),"")</f>
        <v/>
      </c>
      <c r="B28" s="11">
        <f>IF(MONTH(DATE(anio,7,1)-WEEKDAY(DATE(anio,7,1),2)+1+29)=7,DAY(DATE(anio,7,1)-WEEKDAY(DATE(anio,7,1),2)+1+29),"")</f>
        <v/>
      </c>
      <c r="C28" s="11">
        <f>IF(MONTH(DATE(anio,7,1)-WEEKDAY(DATE(anio,7,1),2)+1+30)=7,DAY(DATE(anio,7,1)-WEEKDAY(DATE(anio,7,1),2)+1+30),"")</f>
        <v/>
      </c>
      <c r="D28" s="11">
        <f>IF(MONTH(DATE(anio,7,1)-WEEKDAY(DATE(anio,7,1),2)+1+31)=7,DAY(DATE(anio,7,1)-WEEKDAY(DATE(anio,7,1),2)+1+31),"")</f>
        <v/>
      </c>
      <c r="E28" s="11">
        <f>IF(MONTH(DATE(anio,7,1)-WEEKDAY(DATE(anio,7,1),2)+1+32)=7,DAY(DATE(anio,7,1)-WEEKDAY(DATE(anio,7,1),2)+1+32),"")</f>
        <v/>
      </c>
      <c r="F28" s="7">
        <f>IF(MONTH(DATE(anio,7,1)-WEEKDAY(DATE(anio,7,1),2)+1+33)=7,DAY(DATE(anio,7,1)-WEEKDAY(DATE(anio,7,1),2)+1+33),"")</f>
        <v/>
      </c>
      <c r="G28" s="7">
        <f>IF(MONTH(DATE(anio,7,1)-WEEKDAY(DATE(anio,7,1),2)+1+34)=7,DAY(DATE(anio,7,1)-WEEKDAY(DATE(anio,7,1),2)+1+34),"")</f>
        <v/>
      </c>
      <c r="I28" s="11">
        <f>IF(MONTH(DATE(anio,8,1)-WEEKDAY(DATE(anio,8,1),2)+1+28)=8,DAY(DATE(anio,8,1)-WEEKDAY(DATE(anio,8,1),2)+1+28),"")</f>
        <v/>
      </c>
      <c r="J28" s="11">
        <f>IF(MONTH(DATE(anio,8,1)-WEEKDAY(DATE(anio,8,1),2)+1+29)=8,DAY(DATE(anio,8,1)-WEEKDAY(DATE(anio,8,1),2)+1+29),"")</f>
        <v/>
      </c>
      <c r="K28" s="11">
        <f>IF(MONTH(DATE(anio,8,1)-WEEKDAY(DATE(anio,8,1),2)+1+30)=8,DAY(DATE(anio,8,1)-WEEKDAY(DATE(anio,8,1),2)+1+30),"")</f>
        <v/>
      </c>
      <c r="L28" s="11">
        <f>IF(MONTH(DATE(anio,8,1)-WEEKDAY(DATE(anio,8,1),2)+1+31)=8,DAY(DATE(anio,8,1)-WEEKDAY(DATE(anio,8,1),2)+1+31),"")</f>
        <v/>
      </c>
      <c r="M28" s="11">
        <f>IF(MONTH(DATE(anio,8,1)-WEEKDAY(DATE(anio,8,1),2)+1+32)=8,DAY(DATE(anio,8,1)-WEEKDAY(DATE(anio,8,1),2)+1+32),"")</f>
        <v/>
      </c>
      <c r="N28" s="7">
        <f>IF(MONTH(DATE(anio,8,1)-WEEKDAY(DATE(anio,8,1),2)+1+33)=8,DAY(DATE(anio,8,1)-WEEKDAY(DATE(anio,8,1),2)+1+33),"")</f>
        <v/>
      </c>
      <c r="O28" s="7">
        <f>IF(MONTH(DATE(anio,8,1)-WEEKDAY(DATE(anio,8,1),2)+1+34)=8,DAY(DATE(anio,8,1)-WEEKDAY(DATE(anio,8,1),2)+1+34),"")</f>
        <v/>
      </c>
      <c r="Q28" s="11">
        <f>IF(MONTH(DATE(anio,9,1)-WEEKDAY(DATE(anio,9,1),2)+1+28)=9,DAY(DATE(anio,9,1)-WEEKDAY(DATE(anio,9,1),2)+1+28),"")</f>
        <v/>
      </c>
      <c r="R28" s="11">
        <f>IF(MONTH(DATE(anio,9,1)-WEEKDAY(DATE(anio,9,1),2)+1+29)=9,DAY(DATE(anio,9,1)-WEEKDAY(DATE(anio,9,1),2)+1+29),"")</f>
        <v/>
      </c>
      <c r="S28" s="11">
        <f>IF(MONTH(DATE(anio,9,1)-WEEKDAY(DATE(anio,9,1),2)+1+30)=9,DAY(DATE(anio,9,1)-WEEKDAY(DATE(anio,9,1),2)+1+30),"")</f>
        <v/>
      </c>
      <c r="T28" s="11">
        <f>IF(MONTH(DATE(anio,9,1)-WEEKDAY(DATE(anio,9,1),2)+1+31)=9,DAY(DATE(anio,9,1)-WEEKDAY(DATE(anio,9,1),2)+1+31),"")</f>
        <v/>
      </c>
      <c r="U28" s="11">
        <f>IF(MONTH(DATE(anio,9,1)-WEEKDAY(DATE(anio,9,1),2)+1+32)=9,DAY(DATE(anio,9,1)-WEEKDAY(DATE(anio,9,1),2)+1+32),"")</f>
        <v/>
      </c>
      <c r="V28" s="7">
        <f>IF(MONTH(DATE(anio,9,1)-WEEKDAY(DATE(anio,9,1),2)+1+33)=9,DAY(DATE(anio,9,1)-WEEKDAY(DATE(anio,9,1),2)+1+33),"")</f>
        <v/>
      </c>
      <c r="W28" s="7">
        <f>IF(MONTH(DATE(anio,9,1)-WEEKDAY(DATE(anio,9,1),2)+1+34)=9,DAY(DATE(anio,9,1)-WEEKDAY(DATE(anio,9,1),2)+1+34),"")</f>
        <v/>
      </c>
    </row>
    <row r="29">
      <c r="A29" s="11">
        <f>IF(MONTH(DATE(anio,7,1)-WEEKDAY(DATE(anio,7,1),2)+1+35)=7,DAY(DATE(anio,7,1)-WEEKDAY(DATE(anio,7,1),2)+1+35),"")</f>
        <v/>
      </c>
      <c r="B29" s="11">
        <f>IF(MONTH(DATE(anio,7,1)-WEEKDAY(DATE(anio,7,1),2)+1+36)=7,DAY(DATE(anio,7,1)-WEEKDAY(DATE(anio,7,1),2)+1+36),"")</f>
        <v/>
      </c>
      <c r="C29" s="11">
        <f>IF(MONTH(DATE(anio,7,1)-WEEKDAY(DATE(anio,7,1),2)+1+37)=7,DAY(DATE(anio,7,1)-WEEKDAY(DATE(anio,7,1),2)+1+37),"")</f>
        <v/>
      </c>
      <c r="D29" s="11">
        <f>IF(MONTH(DATE(anio,7,1)-WEEKDAY(DATE(anio,7,1),2)+1+38)=7,DAY(DATE(anio,7,1)-WEEKDAY(DATE(anio,7,1),2)+1+38),"")</f>
        <v/>
      </c>
      <c r="E29" s="11">
        <f>IF(MONTH(DATE(anio,7,1)-WEEKDAY(DATE(anio,7,1),2)+1+39)=7,DAY(DATE(anio,7,1)-WEEKDAY(DATE(anio,7,1),2)+1+39),"")</f>
        <v/>
      </c>
      <c r="F29" s="7">
        <f>IF(MONTH(DATE(anio,7,1)-WEEKDAY(DATE(anio,7,1),2)+1+40)=7,DAY(DATE(anio,7,1)-WEEKDAY(DATE(anio,7,1),2)+1+40),"")</f>
        <v/>
      </c>
      <c r="G29" s="7">
        <f>IF(MONTH(DATE(anio,7,1)-WEEKDAY(DATE(anio,7,1),2)+1+41)=7,DAY(DATE(anio,7,1)-WEEKDAY(DATE(anio,7,1),2)+1+41),"")</f>
        <v/>
      </c>
      <c r="I29" s="11">
        <f>IF(MONTH(DATE(anio,8,1)-WEEKDAY(DATE(anio,8,1),2)+1+35)=8,DAY(DATE(anio,8,1)-WEEKDAY(DATE(anio,8,1),2)+1+35),"")</f>
        <v/>
      </c>
      <c r="J29" s="11">
        <f>IF(MONTH(DATE(anio,8,1)-WEEKDAY(DATE(anio,8,1),2)+1+36)=8,DAY(DATE(anio,8,1)-WEEKDAY(DATE(anio,8,1),2)+1+36),"")</f>
        <v/>
      </c>
      <c r="K29" s="11">
        <f>IF(MONTH(DATE(anio,8,1)-WEEKDAY(DATE(anio,8,1),2)+1+37)=8,DAY(DATE(anio,8,1)-WEEKDAY(DATE(anio,8,1),2)+1+37),"")</f>
        <v/>
      </c>
      <c r="L29" s="11">
        <f>IF(MONTH(DATE(anio,8,1)-WEEKDAY(DATE(anio,8,1),2)+1+38)=8,DAY(DATE(anio,8,1)-WEEKDAY(DATE(anio,8,1),2)+1+38),"")</f>
        <v/>
      </c>
      <c r="M29" s="11">
        <f>IF(MONTH(DATE(anio,8,1)-WEEKDAY(DATE(anio,8,1),2)+1+39)=8,DAY(DATE(anio,8,1)-WEEKDAY(DATE(anio,8,1),2)+1+39),"")</f>
        <v/>
      </c>
      <c r="N29" s="7">
        <f>IF(MONTH(DATE(anio,8,1)-WEEKDAY(DATE(anio,8,1),2)+1+40)=8,DAY(DATE(anio,8,1)-WEEKDAY(DATE(anio,8,1),2)+1+40),"")</f>
        <v/>
      </c>
      <c r="O29" s="7">
        <f>IF(MONTH(DATE(anio,8,1)-WEEKDAY(DATE(anio,8,1),2)+1+41)=8,DAY(DATE(anio,8,1)-WEEKDAY(DATE(anio,8,1),2)+1+41),"")</f>
        <v/>
      </c>
      <c r="Q29" s="11">
        <f>IF(MONTH(DATE(anio,9,1)-WEEKDAY(DATE(anio,9,1),2)+1+35)=9,DAY(DATE(anio,9,1)-WEEKDAY(DATE(anio,9,1),2)+1+35),"")</f>
        <v/>
      </c>
      <c r="R29" s="11">
        <f>IF(MONTH(DATE(anio,9,1)-WEEKDAY(DATE(anio,9,1),2)+1+36)=9,DAY(DATE(anio,9,1)-WEEKDAY(DATE(anio,9,1),2)+1+36),"")</f>
        <v/>
      </c>
      <c r="S29" s="11">
        <f>IF(MONTH(DATE(anio,9,1)-WEEKDAY(DATE(anio,9,1),2)+1+37)=9,DAY(DATE(anio,9,1)-WEEKDAY(DATE(anio,9,1),2)+1+37),"")</f>
        <v/>
      </c>
      <c r="T29" s="11">
        <f>IF(MONTH(DATE(anio,9,1)-WEEKDAY(DATE(anio,9,1),2)+1+38)=9,DAY(DATE(anio,9,1)-WEEKDAY(DATE(anio,9,1),2)+1+38),"")</f>
        <v/>
      </c>
      <c r="U29" s="11">
        <f>IF(MONTH(DATE(anio,9,1)-WEEKDAY(DATE(anio,9,1),2)+1+39)=9,DAY(DATE(anio,9,1)-WEEKDAY(DATE(anio,9,1),2)+1+39),"")</f>
        <v/>
      </c>
      <c r="V29" s="7">
        <f>IF(MONTH(DATE(anio,9,1)-WEEKDAY(DATE(anio,9,1),2)+1+40)=9,DAY(DATE(anio,9,1)-WEEKDAY(DATE(anio,9,1),2)+1+40),"")</f>
        <v/>
      </c>
      <c r="W29" s="7">
        <f>IF(MONTH(DATE(anio,9,1)-WEEKDAY(DATE(anio,9,1),2)+1+41)=9,DAY(DATE(anio,9,1)-WEEKDAY(DATE(anio,9,1),2)+1+41),"")</f>
        <v/>
      </c>
    </row>
    <row r="31">
      <c r="A31" s="9" t="inlineStr">
        <is>
          <t>OCTUBRE</t>
        </is>
      </c>
      <c r="B31" s="9" t="n"/>
      <c r="C31" s="9" t="n"/>
      <c r="D31" s="9" t="n"/>
      <c r="E31" s="9" t="n"/>
      <c r="F31" s="9" t="n"/>
      <c r="G31" s="9" t="n"/>
      <c r="I31" s="9" t="inlineStr">
        <is>
          <t>NOVIEMBRE</t>
        </is>
      </c>
      <c r="J31" s="9" t="n"/>
      <c r="K31" s="9" t="n"/>
      <c r="L31" s="9" t="n"/>
      <c r="M31" s="9" t="n"/>
      <c r="N31" s="9" t="n"/>
      <c r="O31" s="9" t="n"/>
      <c r="Q31" s="9" t="inlineStr">
        <is>
          <t>DICIEMBRE</t>
        </is>
      </c>
      <c r="R31" s="9" t="n"/>
      <c r="S31" s="9" t="n"/>
      <c r="T31" s="9" t="n"/>
      <c r="U31" s="9" t="n"/>
      <c r="V31" s="9" t="n"/>
      <c r="W31" s="9" t="n"/>
    </row>
    <row r="32">
      <c r="A32" s="10" t="inlineStr">
        <is>
          <t>L</t>
        </is>
      </c>
      <c r="B32" s="10" t="inlineStr">
        <is>
          <t>M</t>
        </is>
      </c>
      <c r="C32" s="10" t="inlineStr">
        <is>
          <t>X</t>
        </is>
      </c>
      <c r="D32" s="10" t="inlineStr">
        <is>
          <t>J</t>
        </is>
      </c>
      <c r="E32" s="10" t="inlineStr">
        <is>
          <t>V</t>
        </is>
      </c>
      <c r="F32" s="10" t="inlineStr">
        <is>
          <t>S</t>
        </is>
      </c>
      <c r="G32" s="10" t="inlineStr">
        <is>
          <t>D</t>
        </is>
      </c>
      <c r="I32" s="10" t="inlineStr">
        <is>
          <t>L</t>
        </is>
      </c>
      <c r="J32" s="10" t="inlineStr">
        <is>
          <t>M</t>
        </is>
      </c>
      <c r="K32" s="10" t="inlineStr">
        <is>
          <t>X</t>
        </is>
      </c>
      <c r="L32" s="10" t="inlineStr">
        <is>
          <t>J</t>
        </is>
      </c>
      <c r="M32" s="10" t="inlineStr">
        <is>
          <t>V</t>
        </is>
      </c>
      <c r="N32" s="10" t="inlineStr">
        <is>
          <t>S</t>
        </is>
      </c>
      <c r="O32" s="10" t="inlineStr">
        <is>
          <t>D</t>
        </is>
      </c>
      <c r="Q32" s="10" t="inlineStr">
        <is>
          <t>L</t>
        </is>
      </c>
      <c r="R32" s="10" t="inlineStr">
        <is>
          <t>M</t>
        </is>
      </c>
      <c r="S32" s="10" t="inlineStr">
        <is>
          <t>X</t>
        </is>
      </c>
      <c r="T32" s="10" t="inlineStr">
        <is>
          <t>J</t>
        </is>
      </c>
      <c r="U32" s="10" t="inlineStr">
        <is>
          <t>V</t>
        </is>
      </c>
      <c r="V32" s="10" t="inlineStr">
        <is>
          <t>S</t>
        </is>
      </c>
      <c r="W32" s="10" t="inlineStr">
        <is>
          <t>D</t>
        </is>
      </c>
    </row>
    <row r="33">
      <c r="A33" s="11">
        <f>IF(MONTH(DATE(anio,10,1)-WEEKDAY(DATE(anio,10,1),2)+1+0)=10,DAY(DATE(anio,10,1)-WEEKDAY(DATE(anio,10,1),2)+1+0),"")</f>
        <v/>
      </c>
      <c r="B33" s="11">
        <f>IF(MONTH(DATE(anio,10,1)-WEEKDAY(DATE(anio,10,1),2)+1+1)=10,DAY(DATE(anio,10,1)-WEEKDAY(DATE(anio,10,1),2)+1+1),"")</f>
        <v/>
      </c>
      <c r="C33" s="11">
        <f>IF(MONTH(DATE(anio,10,1)-WEEKDAY(DATE(anio,10,1),2)+1+2)=10,DAY(DATE(anio,10,1)-WEEKDAY(DATE(anio,10,1),2)+1+2),"")</f>
        <v/>
      </c>
      <c r="D33" s="11">
        <f>IF(MONTH(DATE(anio,10,1)-WEEKDAY(DATE(anio,10,1),2)+1+3)=10,DAY(DATE(anio,10,1)-WEEKDAY(DATE(anio,10,1),2)+1+3),"")</f>
        <v/>
      </c>
      <c r="E33" s="11">
        <f>IF(MONTH(DATE(anio,10,1)-WEEKDAY(DATE(anio,10,1),2)+1+4)=10,DAY(DATE(anio,10,1)-WEEKDAY(DATE(anio,10,1),2)+1+4),"")</f>
        <v/>
      </c>
      <c r="F33" s="7">
        <f>IF(MONTH(DATE(anio,10,1)-WEEKDAY(DATE(anio,10,1),2)+1+5)=10,DAY(DATE(anio,10,1)-WEEKDAY(DATE(anio,10,1),2)+1+5),"")</f>
        <v/>
      </c>
      <c r="G33" s="7">
        <f>IF(MONTH(DATE(anio,10,1)-WEEKDAY(DATE(anio,10,1),2)+1+6)=10,DAY(DATE(anio,10,1)-WEEKDAY(DATE(anio,10,1),2)+1+6),"")</f>
        <v/>
      </c>
      <c r="I33" s="11">
        <f>IF(MONTH(DATE(anio,11,1)-WEEKDAY(DATE(anio,11,1),2)+1+0)=11,DAY(DATE(anio,11,1)-WEEKDAY(DATE(anio,11,1),2)+1+0),"")</f>
        <v/>
      </c>
      <c r="J33" s="11">
        <f>IF(MONTH(DATE(anio,11,1)-WEEKDAY(DATE(anio,11,1),2)+1+1)=11,DAY(DATE(anio,11,1)-WEEKDAY(DATE(anio,11,1),2)+1+1),"")</f>
        <v/>
      </c>
      <c r="K33" s="11">
        <f>IF(MONTH(DATE(anio,11,1)-WEEKDAY(DATE(anio,11,1),2)+1+2)=11,DAY(DATE(anio,11,1)-WEEKDAY(DATE(anio,11,1),2)+1+2),"")</f>
        <v/>
      </c>
      <c r="L33" s="11">
        <f>IF(MONTH(DATE(anio,11,1)-WEEKDAY(DATE(anio,11,1),2)+1+3)=11,DAY(DATE(anio,11,1)-WEEKDAY(DATE(anio,11,1),2)+1+3),"")</f>
        <v/>
      </c>
      <c r="M33" s="11">
        <f>IF(MONTH(DATE(anio,11,1)-WEEKDAY(DATE(anio,11,1),2)+1+4)=11,DAY(DATE(anio,11,1)-WEEKDAY(DATE(anio,11,1),2)+1+4),"")</f>
        <v/>
      </c>
      <c r="N33" s="7">
        <f>IF(MONTH(DATE(anio,11,1)-WEEKDAY(DATE(anio,11,1),2)+1+5)=11,DAY(DATE(anio,11,1)-WEEKDAY(DATE(anio,11,1),2)+1+5),"")</f>
        <v/>
      </c>
      <c r="O33" s="7">
        <f>IF(MONTH(DATE(anio,11,1)-WEEKDAY(DATE(anio,11,1),2)+1+6)=11,DAY(DATE(anio,11,1)-WEEKDAY(DATE(anio,11,1),2)+1+6),"")</f>
        <v/>
      </c>
      <c r="Q33" s="11">
        <f>IF(MONTH(DATE(anio,12,1)-WEEKDAY(DATE(anio,12,1),2)+1+0)=12,DAY(DATE(anio,12,1)-WEEKDAY(DATE(anio,12,1),2)+1+0),"")</f>
        <v/>
      </c>
      <c r="R33" s="11">
        <f>IF(MONTH(DATE(anio,12,1)-WEEKDAY(DATE(anio,12,1),2)+1+1)=12,DAY(DATE(anio,12,1)-WEEKDAY(DATE(anio,12,1),2)+1+1),"")</f>
        <v/>
      </c>
      <c r="S33" s="11">
        <f>IF(MONTH(DATE(anio,12,1)-WEEKDAY(DATE(anio,12,1),2)+1+2)=12,DAY(DATE(anio,12,1)-WEEKDAY(DATE(anio,12,1),2)+1+2),"")</f>
        <v/>
      </c>
      <c r="T33" s="11">
        <f>IF(MONTH(DATE(anio,12,1)-WEEKDAY(DATE(anio,12,1),2)+1+3)=12,DAY(DATE(anio,12,1)-WEEKDAY(DATE(anio,12,1),2)+1+3),"")</f>
        <v/>
      </c>
      <c r="U33" s="11">
        <f>IF(MONTH(DATE(anio,12,1)-WEEKDAY(DATE(anio,12,1),2)+1+4)=12,DAY(DATE(anio,12,1)-WEEKDAY(DATE(anio,12,1),2)+1+4),"")</f>
        <v/>
      </c>
      <c r="V33" s="7">
        <f>IF(MONTH(DATE(anio,12,1)-WEEKDAY(DATE(anio,12,1),2)+1+5)=12,DAY(DATE(anio,12,1)-WEEKDAY(DATE(anio,12,1),2)+1+5),"")</f>
        <v/>
      </c>
      <c r="W33" s="7">
        <f>IF(MONTH(DATE(anio,12,1)-WEEKDAY(DATE(anio,12,1),2)+1+6)=12,DAY(DATE(anio,12,1)-WEEKDAY(DATE(anio,12,1),2)+1+6),"")</f>
        <v/>
      </c>
    </row>
    <row r="34">
      <c r="A34" s="11">
        <f>IF(MONTH(DATE(anio,10,1)-WEEKDAY(DATE(anio,10,1),2)+1+7)=10,DAY(DATE(anio,10,1)-WEEKDAY(DATE(anio,10,1),2)+1+7),"")</f>
        <v/>
      </c>
      <c r="B34" s="11">
        <f>IF(MONTH(DATE(anio,10,1)-WEEKDAY(DATE(anio,10,1),2)+1+8)=10,DAY(DATE(anio,10,1)-WEEKDAY(DATE(anio,10,1),2)+1+8),"")</f>
        <v/>
      </c>
      <c r="C34" s="11">
        <f>IF(MONTH(DATE(anio,10,1)-WEEKDAY(DATE(anio,10,1),2)+1+9)=10,DAY(DATE(anio,10,1)-WEEKDAY(DATE(anio,10,1),2)+1+9),"")</f>
        <v/>
      </c>
      <c r="D34" s="11">
        <f>IF(MONTH(DATE(anio,10,1)-WEEKDAY(DATE(anio,10,1),2)+1+10)=10,DAY(DATE(anio,10,1)-WEEKDAY(DATE(anio,10,1),2)+1+10),"")</f>
        <v/>
      </c>
      <c r="E34" s="11">
        <f>IF(MONTH(DATE(anio,10,1)-WEEKDAY(DATE(anio,10,1),2)+1+11)=10,DAY(DATE(anio,10,1)-WEEKDAY(DATE(anio,10,1),2)+1+11),"")</f>
        <v/>
      </c>
      <c r="F34" s="7">
        <f>IF(MONTH(DATE(anio,10,1)-WEEKDAY(DATE(anio,10,1),2)+1+12)=10,DAY(DATE(anio,10,1)-WEEKDAY(DATE(anio,10,1),2)+1+12),"")</f>
        <v/>
      </c>
      <c r="G34" s="7">
        <f>IF(MONTH(DATE(anio,10,1)-WEEKDAY(DATE(anio,10,1),2)+1+13)=10,DAY(DATE(anio,10,1)-WEEKDAY(DATE(anio,10,1),2)+1+13),"")</f>
        <v/>
      </c>
      <c r="I34" s="11">
        <f>IF(MONTH(DATE(anio,11,1)-WEEKDAY(DATE(anio,11,1),2)+1+7)=11,DAY(DATE(anio,11,1)-WEEKDAY(DATE(anio,11,1),2)+1+7),"")</f>
        <v/>
      </c>
      <c r="J34" s="11">
        <f>IF(MONTH(DATE(anio,11,1)-WEEKDAY(DATE(anio,11,1),2)+1+8)=11,DAY(DATE(anio,11,1)-WEEKDAY(DATE(anio,11,1),2)+1+8),"")</f>
        <v/>
      </c>
      <c r="K34" s="11">
        <f>IF(MONTH(DATE(anio,11,1)-WEEKDAY(DATE(anio,11,1),2)+1+9)=11,DAY(DATE(anio,11,1)-WEEKDAY(DATE(anio,11,1),2)+1+9),"")</f>
        <v/>
      </c>
      <c r="L34" s="11">
        <f>IF(MONTH(DATE(anio,11,1)-WEEKDAY(DATE(anio,11,1),2)+1+10)=11,DAY(DATE(anio,11,1)-WEEKDAY(DATE(anio,11,1),2)+1+10),"")</f>
        <v/>
      </c>
      <c r="M34" s="11">
        <f>IF(MONTH(DATE(anio,11,1)-WEEKDAY(DATE(anio,11,1),2)+1+11)=11,DAY(DATE(anio,11,1)-WEEKDAY(DATE(anio,11,1),2)+1+11),"")</f>
        <v/>
      </c>
      <c r="N34" s="7">
        <f>IF(MONTH(DATE(anio,11,1)-WEEKDAY(DATE(anio,11,1),2)+1+12)=11,DAY(DATE(anio,11,1)-WEEKDAY(DATE(anio,11,1),2)+1+12),"")</f>
        <v/>
      </c>
      <c r="O34" s="7">
        <f>IF(MONTH(DATE(anio,11,1)-WEEKDAY(DATE(anio,11,1),2)+1+13)=11,DAY(DATE(anio,11,1)-WEEKDAY(DATE(anio,11,1),2)+1+13),"")</f>
        <v/>
      </c>
      <c r="Q34" s="11">
        <f>IF(MONTH(DATE(anio,12,1)-WEEKDAY(DATE(anio,12,1),2)+1+7)=12,DAY(DATE(anio,12,1)-WEEKDAY(DATE(anio,12,1),2)+1+7),"")</f>
        <v/>
      </c>
      <c r="R34" s="11">
        <f>IF(MONTH(DATE(anio,12,1)-WEEKDAY(DATE(anio,12,1),2)+1+8)=12,DAY(DATE(anio,12,1)-WEEKDAY(DATE(anio,12,1),2)+1+8),"")</f>
        <v/>
      </c>
      <c r="S34" s="11">
        <f>IF(MONTH(DATE(anio,12,1)-WEEKDAY(DATE(anio,12,1),2)+1+9)=12,DAY(DATE(anio,12,1)-WEEKDAY(DATE(anio,12,1),2)+1+9),"")</f>
        <v/>
      </c>
      <c r="T34" s="11">
        <f>IF(MONTH(DATE(anio,12,1)-WEEKDAY(DATE(anio,12,1),2)+1+10)=12,DAY(DATE(anio,12,1)-WEEKDAY(DATE(anio,12,1),2)+1+10),"")</f>
        <v/>
      </c>
      <c r="U34" s="11">
        <f>IF(MONTH(DATE(anio,12,1)-WEEKDAY(DATE(anio,12,1),2)+1+11)=12,DAY(DATE(anio,12,1)-WEEKDAY(DATE(anio,12,1),2)+1+11),"")</f>
        <v/>
      </c>
      <c r="V34" s="7">
        <f>IF(MONTH(DATE(anio,12,1)-WEEKDAY(DATE(anio,12,1),2)+1+12)=12,DAY(DATE(anio,12,1)-WEEKDAY(DATE(anio,12,1),2)+1+12),"")</f>
        <v/>
      </c>
      <c r="W34" s="7">
        <f>IF(MONTH(DATE(anio,12,1)-WEEKDAY(DATE(anio,12,1),2)+1+13)=12,DAY(DATE(anio,12,1)-WEEKDAY(DATE(anio,12,1),2)+1+13),"")</f>
        <v/>
      </c>
    </row>
    <row r="35">
      <c r="A35" s="11">
        <f>IF(MONTH(DATE(anio,10,1)-WEEKDAY(DATE(anio,10,1),2)+1+14)=10,DAY(DATE(anio,10,1)-WEEKDAY(DATE(anio,10,1),2)+1+14),"")</f>
        <v/>
      </c>
      <c r="B35" s="11">
        <f>IF(MONTH(DATE(anio,10,1)-WEEKDAY(DATE(anio,10,1),2)+1+15)=10,DAY(DATE(anio,10,1)-WEEKDAY(DATE(anio,10,1),2)+1+15),"")</f>
        <v/>
      </c>
      <c r="C35" s="11">
        <f>IF(MONTH(DATE(anio,10,1)-WEEKDAY(DATE(anio,10,1),2)+1+16)=10,DAY(DATE(anio,10,1)-WEEKDAY(DATE(anio,10,1),2)+1+16),"")</f>
        <v/>
      </c>
      <c r="D35" s="11">
        <f>IF(MONTH(DATE(anio,10,1)-WEEKDAY(DATE(anio,10,1),2)+1+17)=10,DAY(DATE(anio,10,1)-WEEKDAY(DATE(anio,10,1),2)+1+17),"")</f>
        <v/>
      </c>
      <c r="E35" s="11">
        <f>IF(MONTH(DATE(anio,10,1)-WEEKDAY(DATE(anio,10,1),2)+1+18)=10,DAY(DATE(anio,10,1)-WEEKDAY(DATE(anio,10,1),2)+1+18),"")</f>
        <v/>
      </c>
      <c r="F35" s="7">
        <f>IF(MONTH(DATE(anio,10,1)-WEEKDAY(DATE(anio,10,1),2)+1+19)=10,DAY(DATE(anio,10,1)-WEEKDAY(DATE(anio,10,1),2)+1+19),"")</f>
        <v/>
      </c>
      <c r="G35" s="7">
        <f>IF(MONTH(DATE(anio,10,1)-WEEKDAY(DATE(anio,10,1),2)+1+20)=10,DAY(DATE(anio,10,1)-WEEKDAY(DATE(anio,10,1),2)+1+20),"")</f>
        <v/>
      </c>
      <c r="I35" s="11">
        <f>IF(MONTH(DATE(anio,11,1)-WEEKDAY(DATE(anio,11,1),2)+1+14)=11,DAY(DATE(anio,11,1)-WEEKDAY(DATE(anio,11,1),2)+1+14),"")</f>
        <v/>
      </c>
      <c r="J35" s="11">
        <f>IF(MONTH(DATE(anio,11,1)-WEEKDAY(DATE(anio,11,1),2)+1+15)=11,DAY(DATE(anio,11,1)-WEEKDAY(DATE(anio,11,1),2)+1+15),"")</f>
        <v/>
      </c>
      <c r="K35" s="11">
        <f>IF(MONTH(DATE(anio,11,1)-WEEKDAY(DATE(anio,11,1),2)+1+16)=11,DAY(DATE(anio,11,1)-WEEKDAY(DATE(anio,11,1),2)+1+16),"")</f>
        <v/>
      </c>
      <c r="L35" s="11">
        <f>IF(MONTH(DATE(anio,11,1)-WEEKDAY(DATE(anio,11,1),2)+1+17)=11,DAY(DATE(anio,11,1)-WEEKDAY(DATE(anio,11,1),2)+1+17),"")</f>
        <v/>
      </c>
      <c r="M35" s="11">
        <f>IF(MONTH(DATE(anio,11,1)-WEEKDAY(DATE(anio,11,1),2)+1+18)=11,DAY(DATE(anio,11,1)-WEEKDAY(DATE(anio,11,1),2)+1+18),"")</f>
        <v/>
      </c>
      <c r="N35" s="7">
        <f>IF(MONTH(DATE(anio,11,1)-WEEKDAY(DATE(anio,11,1),2)+1+19)=11,DAY(DATE(anio,11,1)-WEEKDAY(DATE(anio,11,1),2)+1+19),"")</f>
        <v/>
      </c>
      <c r="O35" s="7">
        <f>IF(MONTH(DATE(anio,11,1)-WEEKDAY(DATE(anio,11,1),2)+1+20)=11,DAY(DATE(anio,11,1)-WEEKDAY(DATE(anio,11,1),2)+1+20),"")</f>
        <v/>
      </c>
      <c r="Q35" s="11">
        <f>IF(MONTH(DATE(anio,12,1)-WEEKDAY(DATE(anio,12,1),2)+1+14)=12,DAY(DATE(anio,12,1)-WEEKDAY(DATE(anio,12,1),2)+1+14),"")</f>
        <v/>
      </c>
      <c r="R35" s="11">
        <f>IF(MONTH(DATE(anio,12,1)-WEEKDAY(DATE(anio,12,1),2)+1+15)=12,DAY(DATE(anio,12,1)-WEEKDAY(DATE(anio,12,1),2)+1+15),"")</f>
        <v/>
      </c>
      <c r="S35" s="11">
        <f>IF(MONTH(DATE(anio,12,1)-WEEKDAY(DATE(anio,12,1),2)+1+16)=12,DAY(DATE(anio,12,1)-WEEKDAY(DATE(anio,12,1),2)+1+16),"")</f>
        <v/>
      </c>
      <c r="T35" s="11">
        <f>IF(MONTH(DATE(anio,12,1)-WEEKDAY(DATE(anio,12,1),2)+1+17)=12,DAY(DATE(anio,12,1)-WEEKDAY(DATE(anio,12,1),2)+1+17),"")</f>
        <v/>
      </c>
      <c r="U35" s="11">
        <f>IF(MONTH(DATE(anio,12,1)-WEEKDAY(DATE(anio,12,1),2)+1+18)=12,DAY(DATE(anio,12,1)-WEEKDAY(DATE(anio,12,1),2)+1+18),"")</f>
        <v/>
      </c>
      <c r="V35" s="7">
        <f>IF(MONTH(DATE(anio,12,1)-WEEKDAY(DATE(anio,12,1),2)+1+19)=12,DAY(DATE(anio,12,1)-WEEKDAY(DATE(anio,12,1),2)+1+19),"")</f>
        <v/>
      </c>
      <c r="W35" s="7">
        <f>IF(MONTH(DATE(anio,12,1)-WEEKDAY(DATE(anio,12,1),2)+1+20)=12,DAY(DATE(anio,12,1)-WEEKDAY(DATE(anio,12,1),2)+1+20),"")</f>
        <v/>
      </c>
    </row>
    <row r="36">
      <c r="A36" s="11">
        <f>IF(MONTH(DATE(anio,10,1)-WEEKDAY(DATE(anio,10,1),2)+1+21)=10,DAY(DATE(anio,10,1)-WEEKDAY(DATE(anio,10,1),2)+1+21),"")</f>
        <v/>
      </c>
      <c r="B36" s="11">
        <f>IF(MONTH(DATE(anio,10,1)-WEEKDAY(DATE(anio,10,1),2)+1+22)=10,DAY(DATE(anio,10,1)-WEEKDAY(DATE(anio,10,1),2)+1+22),"")</f>
        <v/>
      </c>
      <c r="C36" s="11">
        <f>IF(MONTH(DATE(anio,10,1)-WEEKDAY(DATE(anio,10,1),2)+1+23)=10,DAY(DATE(anio,10,1)-WEEKDAY(DATE(anio,10,1),2)+1+23),"")</f>
        <v/>
      </c>
      <c r="D36" s="11">
        <f>IF(MONTH(DATE(anio,10,1)-WEEKDAY(DATE(anio,10,1),2)+1+24)=10,DAY(DATE(anio,10,1)-WEEKDAY(DATE(anio,10,1),2)+1+24),"")</f>
        <v/>
      </c>
      <c r="E36" s="11">
        <f>IF(MONTH(DATE(anio,10,1)-WEEKDAY(DATE(anio,10,1),2)+1+25)=10,DAY(DATE(anio,10,1)-WEEKDAY(DATE(anio,10,1),2)+1+25),"")</f>
        <v/>
      </c>
      <c r="F36" s="7">
        <f>IF(MONTH(DATE(anio,10,1)-WEEKDAY(DATE(anio,10,1),2)+1+26)=10,DAY(DATE(anio,10,1)-WEEKDAY(DATE(anio,10,1),2)+1+26),"")</f>
        <v/>
      </c>
      <c r="G36" s="7">
        <f>IF(MONTH(DATE(anio,10,1)-WEEKDAY(DATE(anio,10,1),2)+1+27)=10,DAY(DATE(anio,10,1)-WEEKDAY(DATE(anio,10,1),2)+1+27),"")</f>
        <v/>
      </c>
      <c r="I36" s="11">
        <f>IF(MONTH(DATE(anio,11,1)-WEEKDAY(DATE(anio,11,1),2)+1+21)=11,DAY(DATE(anio,11,1)-WEEKDAY(DATE(anio,11,1),2)+1+21),"")</f>
        <v/>
      </c>
      <c r="J36" s="11">
        <f>IF(MONTH(DATE(anio,11,1)-WEEKDAY(DATE(anio,11,1),2)+1+22)=11,DAY(DATE(anio,11,1)-WEEKDAY(DATE(anio,11,1),2)+1+22),"")</f>
        <v/>
      </c>
      <c r="K36" s="11">
        <f>IF(MONTH(DATE(anio,11,1)-WEEKDAY(DATE(anio,11,1),2)+1+23)=11,DAY(DATE(anio,11,1)-WEEKDAY(DATE(anio,11,1),2)+1+23),"")</f>
        <v/>
      </c>
      <c r="L36" s="11">
        <f>IF(MONTH(DATE(anio,11,1)-WEEKDAY(DATE(anio,11,1),2)+1+24)=11,DAY(DATE(anio,11,1)-WEEKDAY(DATE(anio,11,1),2)+1+24),"")</f>
        <v/>
      </c>
      <c r="M36" s="11">
        <f>IF(MONTH(DATE(anio,11,1)-WEEKDAY(DATE(anio,11,1),2)+1+25)=11,DAY(DATE(anio,11,1)-WEEKDAY(DATE(anio,11,1),2)+1+25),"")</f>
        <v/>
      </c>
      <c r="N36" s="7">
        <f>IF(MONTH(DATE(anio,11,1)-WEEKDAY(DATE(anio,11,1),2)+1+26)=11,DAY(DATE(anio,11,1)-WEEKDAY(DATE(anio,11,1),2)+1+26),"")</f>
        <v/>
      </c>
      <c r="O36" s="7">
        <f>IF(MONTH(DATE(anio,11,1)-WEEKDAY(DATE(anio,11,1),2)+1+27)=11,DAY(DATE(anio,11,1)-WEEKDAY(DATE(anio,11,1),2)+1+27),"")</f>
        <v/>
      </c>
      <c r="Q36" s="11">
        <f>IF(MONTH(DATE(anio,12,1)-WEEKDAY(DATE(anio,12,1),2)+1+21)=12,DAY(DATE(anio,12,1)-WEEKDAY(DATE(anio,12,1),2)+1+21),"")</f>
        <v/>
      </c>
      <c r="R36" s="11">
        <f>IF(MONTH(DATE(anio,12,1)-WEEKDAY(DATE(anio,12,1),2)+1+22)=12,DAY(DATE(anio,12,1)-WEEKDAY(DATE(anio,12,1),2)+1+22),"")</f>
        <v/>
      </c>
      <c r="S36" s="11">
        <f>IF(MONTH(DATE(anio,12,1)-WEEKDAY(DATE(anio,12,1),2)+1+23)=12,DAY(DATE(anio,12,1)-WEEKDAY(DATE(anio,12,1),2)+1+23),"")</f>
        <v/>
      </c>
      <c r="T36" s="11">
        <f>IF(MONTH(DATE(anio,12,1)-WEEKDAY(DATE(anio,12,1),2)+1+24)=12,DAY(DATE(anio,12,1)-WEEKDAY(DATE(anio,12,1),2)+1+24),"")</f>
        <v/>
      </c>
      <c r="U36" s="11">
        <f>IF(MONTH(DATE(anio,12,1)-WEEKDAY(DATE(anio,12,1),2)+1+25)=12,DAY(DATE(anio,12,1)-WEEKDAY(DATE(anio,12,1),2)+1+25),"")</f>
        <v/>
      </c>
      <c r="V36" s="7">
        <f>IF(MONTH(DATE(anio,12,1)-WEEKDAY(DATE(anio,12,1),2)+1+26)=12,DAY(DATE(anio,12,1)-WEEKDAY(DATE(anio,12,1),2)+1+26),"")</f>
        <v/>
      </c>
      <c r="W36" s="7">
        <f>IF(MONTH(DATE(anio,12,1)-WEEKDAY(DATE(anio,12,1),2)+1+27)=12,DAY(DATE(anio,12,1)-WEEKDAY(DATE(anio,12,1),2)+1+27),"")</f>
        <v/>
      </c>
    </row>
    <row r="37">
      <c r="A37" s="11">
        <f>IF(MONTH(DATE(anio,10,1)-WEEKDAY(DATE(anio,10,1),2)+1+28)=10,DAY(DATE(anio,10,1)-WEEKDAY(DATE(anio,10,1),2)+1+28),"")</f>
        <v/>
      </c>
      <c r="B37" s="11">
        <f>IF(MONTH(DATE(anio,10,1)-WEEKDAY(DATE(anio,10,1),2)+1+29)=10,DAY(DATE(anio,10,1)-WEEKDAY(DATE(anio,10,1),2)+1+29),"")</f>
        <v/>
      </c>
      <c r="C37" s="11">
        <f>IF(MONTH(DATE(anio,10,1)-WEEKDAY(DATE(anio,10,1),2)+1+30)=10,DAY(DATE(anio,10,1)-WEEKDAY(DATE(anio,10,1),2)+1+30),"")</f>
        <v/>
      </c>
      <c r="D37" s="11">
        <f>IF(MONTH(DATE(anio,10,1)-WEEKDAY(DATE(anio,10,1),2)+1+31)=10,DAY(DATE(anio,10,1)-WEEKDAY(DATE(anio,10,1),2)+1+31),"")</f>
        <v/>
      </c>
      <c r="E37" s="11">
        <f>IF(MONTH(DATE(anio,10,1)-WEEKDAY(DATE(anio,10,1),2)+1+32)=10,DAY(DATE(anio,10,1)-WEEKDAY(DATE(anio,10,1),2)+1+32),"")</f>
        <v/>
      </c>
      <c r="F37" s="7">
        <f>IF(MONTH(DATE(anio,10,1)-WEEKDAY(DATE(anio,10,1),2)+1+33)=10,DAY(DATE(anio,10,1)-WEEKDAY(DATE(anio,10,1),2)+1+33),"")</f>
        <v/>
      </c>
      <c r="G37" s="7">
        <f>IF(MONTH(DATE(anio,10,1)-WEEKDAY(DATE(anio,10,1),2)+1+34)=10,DAY(DATE(anio,10,1)-WEEKDAY(DATE(anio,10,1),2)+1+34),"")</f>
        <v/>
      </c>
      <c r="I37" s="11">
        <f>IF(MONTH(DATE(anio,11,1)-WEEKDAY(DATE(anio,11,1),2)+1+28)=11,DAY(DATE(anio,11,1)-WEEKDAY(DATE(anio,11,1),2)+1+28),"")</f>
        <v/>
      </c>
      <c r="J37" s="11">
        <f>IF(MONTH(DATE(anio,11,1)-WEEKDAY(DATE(anio,11,1),2)+1+29)=11,DAY(DATE(anio,11,1)-WEEKDAY(DATE(anio,11,1),2)+1+29),"")</f>
        <v/>
      </c>
      <c r="K37" s="11">
        <f>IF(MONTH(DATE(anio,11,1)-WEEKDAY(DATE(anio,11,1),2)+1+30)=11,DAY(DATE(anio,11,1)-WEEKDAY(DATE(anio,11,1),2)+1+30),"")</f>
        <v/>
      </c>
      <c r="L37" s="11">
        <f>IF(MONTH(DATE(anio,11,1)-WEEKDAY(DATE(anio,11,1),2)+1+31)=11,DAY(DATE(anio,11,1)-WEEKDAY(DATE(anio,11,1),2)+1+31),"")</f>
        <v/>
      </c>
      <c r="M37" s="11">
        <f>IF(MONTH(DATE(anio,11,1)-WEEKDAY(DATE(anio,11,1),2)+1+32)=11,DAY(DATE(anio,11,1)-WEEKDAY(DATE(anio,11,1),2)+1+32),"")</f>
        <v/>
      </c>
      <c r="N37" s="7">
        <f>IF(MONTH(DATE(anio,11,1)-WEEKDAY(DATE(anio,11,1),2)+1+33)=11,DAY(DATE(anio,11,1)-WEEKDAY(DATE(anio,11,1),2)+1+33),"")</f>
        <v/>
      </c>
      <c r="O37" s="7">
        <f>IF(MONTH(DATE(anio,11,1)-WEEKDAY(DATE(anio,11,1),2)+1+34)=11,DAY(DATE(anio,11,1)-WEEKDAY(DATE(anio,11,1),2)+1+34),"")</f>
        <v/>
      </c>
      <c r="Q37" s="11">
        <f>IF(MONTH(DATE(anio,12,1)-WEEKDAY(DATE(anio,12,1),2)+1+28)=12,DAY(DATE(anio,12,1)-WEEKDAY(DATE(anio,12,1),2)+1+28),"")</f>
        <v/>
      </c>
      <c r="R37" s="11">
        <f>IF(MONTH(DATE(anio,12,1)-WEEKDAY(DATE(anio,12,1),2)+1+29)=12,DAY(DATE(anio,12,1)-WEEKDAY(DATE(anio,12,1),2)+1+29),"")</f>
        <v/>
      </c>
      <c r="S37" s="11">
        <f>IF(MONTH(DATE(anio,12,1)-WEEKDAY(DATE(anio,12,1),2)+1+30)=12,DAY(DATE(anio,12,1)-WEEKDAY(DATE(anio,12,1),2)+1+30),"")</f>
        <v/>
      </c>
      <c r="T37" s="11">
        <f>IF(MONTH(DATE(anio,12,1)-WEEKDAY(DATE(anio,12,1),2)+1+31)=12,DAY(DATE(anio,12,1)-WEEKDAY(DATE(anio,12,1),2)+1+31),"")</f>
        <v/>
      </c>
      <c r="U37" s="11">
        <f>IF(MONTH(DATE(anio,12,1)-WEEKDAY(DATE(anio,12,1),2)+1+32)=12,DAY(DATE(anio,12,1)-WEEKDAY(DATE(anio,12,1),2)+1+32),"")</f>
        <v/>
      </c>
      <c r="V37" s="7">
        <f>IF(MONTH(DATE(anio,12,1)-WEEKDAY(DATE(anio,12,1),2)+1+33)=12,DAY(DATE(anio,12,1)-WEEKDAY(DATE(anio,12,1),2)+1+33),"")</f>
        <v/>
      </c>
      <c r="W37" s="7">
        <f>IF(MONTH(DATE(anio,12,1)-WEEKDAY(DATE(anio,12,1),2)+1+34)=12,DAY(DATE(anio,12,1)-WEEKDAY(DATE(anio,12,1),2)+1+34),"")</f>
        <v/>
      </c>
    </row>
    <row r="38">
      <c r="A38" s="11">
        <f>IF(MONTH(DATE(anio,10,1)-WEEKDAY(DATE(anio,10,1),2)+1+35)=10,DAY(DATE(anio,10,1)-WEEKDAY(DATE(anio,10,1),2)+1+35),"")</f>
        <v/>
      </c>
      <c r="B38" s="11">
        <f>IF(MONTH(DATE(anio,10,1)-WEEKDAY(DATE(anio,10,1),2)+1+36)=10,DAY(DATE(anio,10,1)-WEEKDAY(DATE(anio,10,1),2)+1+36),"")</f>
        <v/>
      </c>
      <c r="C38" s="11">
        <f>IF(MONTH(DATE(anio,10,1)-WEEKDAY(DATE(anio,10,1),2)+1+37)=10,DAY(DATE(anio,10,1)-WEEKDAY(DATE(anio,10,1),2)+1+37),"")</f>
        <v/>
      </c>
      <c r="D38" s="11">
        <f>IF(MONTH(DATE(anio,10,1)-WEEKDAY(DATE(anio,10,1),2)+1+38)=10,DAY(DATE(anio,10,1)-WEEKDAY(DATE(anio,10,1),2)+1+38),"")</f>
        <v/>
      </c>
      <c r="E38" s="11">
        <f>IF(MONTH(DATE(anio,10,1)-WEEKDAY(DATE(anio,10,1),2)+1+39)=10,DAY(DATE(anio,10,1)-WEEKDAY(DATE(anio,10,1),2)+1+39),"")</f>
        <v/>
      </c>
      <c r="F38" s="7">
        <f>IF(MONTH(DATE(anio,10,1)-WEEKDAY(DATE(anio,10,1),2)+1+40)=10,DAY(DATE(anio,10,1)-WEEKDAY(DATE(anio,10,1),2)+1+40),"")</f>
        <v/>
      </c>
      <c r="G38" s="7">
        <f>IF(MONTH(DATE(anio,10,1)-WEEKDAY(DATE(anio,10,1),2)+1+41)=10,DAY(DATE(anio,10,1)-WEEKDAY(DATE(anio,10,1),2)+1+41),"")</f>
        <v/>
      </c>
      <c r="I38" s="11">
        <f>IF(MONTH(DATE(anio,11,1)-WEEKDAY(DATE(anio,11,1),2)+1+35)=11,DAY(DATE(anio,11,1)-WEEKDAY(DATE(anio,11,1),2)+1+35),"")</f>
        <v/>
      </c>
      <c r="J38" s="11">
        <f>IF(MONTH(DATE(anio,11,1)-WEEKDAY(DATE(anio,11,1),2)+1+36)=11,DAY(DATE(anio,11,1)-WEEKDAY(DATE(anio,11,1),2)+1+36),"")</f>
        <v/>
      </c>
      <c r="K38" s="11">
        <f>IF(MONTH(DATE(anio,11,1)-WEEKDAY(DATE(anio,11,1),2)+1+37)=11,DAY(DATE(anio,11,1)-WEEKDAY(DATE(anio,11,1),2)+1+37),"")</f>
        <v/>
      </c>
      <c r="L38" s="11">
        <f>IF(MONTH(DATE(anio,11,1)-WEEKDAY(DATE(anio,11,1),2)+1+38)=11,DAY(DATE(anio,11,1)-WEEKDAY(DATE(anio,11,1),2)+1+38),"")</f>
        <v/>
      </c>
      <c r="M38" s="11">
        <f>IF(MONTH(DATE(anio,11,1)-WEEKDAY(DATE(anio,11,1),2)+1+39)=11,DAY(DATE(anio,11,1)-WEEKDAY(DATE(anio,11,1),2)+1+39),"")</f>
        <v/>
      </c>
      <c r="N38" s="7">
        <f>IF(MONTH(DATE(anio,11,1)-WEEKDAY(DATE(anio,11,1),2)+1+40)=11,DAY(DATE(anio,11,1)-WEEKDAY(DATE(anio,11,1),2)+1+40),"")</f>
        <v/>
      </c>
      <c r="O38" s="7">
        <f>IF(MONTH(DATE(anio,11,1)-WEEKDAY(DATE(anio,11,1),2)+1+41)=11,DAY(DATE(anio,11,1)-WEEKDAY(DATE(anio,11,1),2)+1+41),"")</f>
        <v/>
      </c>
      <c r="Q38" s="11">
        <f>IF(MONTH(DATE(anio,12,1)-WEEKDAY(DATE(anio,12,1),2)+1+35)=12,DAY(DATE(anio,12,1)-WEEKDAY(DATE(anio,12,1),2)+1+35),"")</f>
        <v/>
      </c>
      <c r="R38" s="11">
        <f>IF(MONTH(DATE(anio,12,1)-WEEKDAY(DATE(anio,12,1),2)+1+36)=12,DAY(DATE(anio,12,1)-WEEKDAY(DATE(anio,12,1),2)+1+36),"")</f>
        <v/>
      </c>
      <c r="S38" s="11">
        <f>IF(MONTH(DATE(anio,12,1)-WEEKDAY(DATE(anio,12,1),2)+1+37)=12,DAY(DATE(anio,12,1)-WEEKDAY(DATE(anio,12,1),2)+1+37),"")</f>
        <v/>
      </c>
      <c r="T38" s="11">
        <f>IF(MONTH(DATE(anio,12,1)-WEEKDAY(DATE(anio,12,1),2)+1+38)=12,DAY(DATE(anio,12,1)-WEEKDAY(DATE(anio,12,1),2)+1+38),"")</f>
        <v/>
      </c>
      <c r="U38" s="11">
        <f>IF(MONTH(DATE(anio,12,1)-WEEKDAY(DATE(anio,12,1),2)+1+39)=12,DAY(DATE(anio,12,1)-WEEKDAY(DATE(anio,12,1),2)+1+39),"")</f>
        <v/>
      </c>
      <c r="V38" s="7">
        <f>IF(MONTH(DATE(anio,12,1)-WEEKDAY(DATE(anio,12,1),2)+1+40)=12,DAY(DATE(anio,12,1)-WEEKDAY(DATE(anio,12,1),2)+1+40),"")</f>
        <v/>
      </c>
      <c r="W38" s="7">
        <f>IF(MONTH(DATE(anio,12,1)-WEEKDAY(DATE(anio,12,1),2)+1+41)=12,DAY(DATE(anio,12,1)-WEEKDAY(DATE(anio,12,1),2)+1+41),"")</f>
        <v/>
      </c>
    </row>
  </sheetData>
  <mergeCells count="12">
    <mergeCell ref="A13:G13"/>
    <mergeCell ref="Q22:W22"/>
    <mergeCell ref="I22:O22"/>
    <mergeCell ref="I31:O31"/>
    <mergeCell ref="Q13:W13"/>
    <mergeCell ref="A31:G31"/>
    <mergeCell ref="Q4:W4"/>
    <mergeCell ref="A22:G22"/>
    <mergeCell ref="Q31:W31"/>
    <mergeCell ref="A4:G4"/>
    <mergeCell ref="I4:O4"/>
    <mergeCell ref="I13:O13"/>
  </mergeCells>
  <conditionalFormatting sqref="A6:G11">
    <cfRule type="expression" priority="1" dxfId="0">
      <formula>AND(ISNUMBER(A6),COUNTIF(fechas_eventos,DATE(anio,1,A6))&gt;0)</formula>
    </cfRule>
  </conditionalFormatting>
  <conditionalFormatting sqref="I6:O11">
    <cfRule type="expression" priority="2" dxfId="0">
      <formula>AND(ISNUMBER(I6),COUNTIF(fechas_eventos,DATE(anio,2,I6))&gt;0)</formula>
    </cfRule>
  </conditionalFormatting>
  <conditionalFormatting sqref="Q6:W11">
    <cfRule type="expression" priority="3" dxfId="0">
      <formula>AND(ISNUMBER(Q6),COUNTIF(fechas_eventos,DATE(anio,3,Q6))&gt;0)</formula>
    </cfRule>
  </conditionalFormatting>
  <conditionalFormatting sqref="A15:G20">
    <cfRule type="expression" priority="4" dxfId="0">
      <formula>AND(ISNUMBER(A15),COUNTIF(fechas_eventos,DATE(anio,4,A15))&gt;0)</formula>
    </cfRule>
  </conditionalFormatting>
  <conditionalFormatting sqref="I15:O20">
    <cfRule type="expression" priority="5" dxfId="0">
      <formula>AND(ISNUMBER(I15),COUNTIF(fechas_eventos,DATE(anio,5,I15))&gt;0)</formula>
    </cfRule>
  </conditionalFormatting>
  <conditionalFormatting sqref="Q15:W20">
    <cfRule type="expression" priority="6" dxfId="0">
      <formula>AND(ISNUMBER(Q15),COUNTIF(fechas_eventos,DATE(anio,6,Q15))&gt;0)</formula>
    </cfRule>
  </conditionalFormatting>
  <conditionalFormatting sqref="A24:G29">
    <cfRule type="expression" priority="7" dxfId="0">
      <formula>AND(ISNUMBER(A24),COUNTIF(fechas_eventos,DATE(anio,7,A24))&gt;0)</formula>
    </cfRule>
  </conditionalFormatting>
  <conditionalFormatting sqref="I24:O29">
    <cfRule type="expression" priority="8" dxfId="0">
      <formula>AND(ISNUMBER(I24),COUNTIF(fechas_eventos,DATE(anio,8,I24))&gt;0)</formula>
    </cfRule>
  </conditionalFormatting>
  <conditionalFormatting sqref="Q24:W29">
    <cfRule type="expression" priority="9" dxfId="0">
      <formula>AND(ISNUMBER(Q24),COUNTIF(fechas_eventos,DATE(anio,9,Q24))&gt;0)</formula>
    </cfRule>
  </conditionalFormatting>
  <conditionalFormatting sqref="A33:G38">
    <cfRule type="expression" priority="10" dxfId="0">
      <formula>AND(ISNUMBER(A33),COUNTIF(fechas_eventos,DATE(anio,10,A33))&gt;0)</formula>
    </cfRule>
  </conditionalFormatting>
  <conditionalFormatting sqref="I33:O38">
    <cfRule type="expression" priority="11" dxfId="0">
      <formula>AND(ISNUMBER(I33),COUNTIF(fechas_eventos,DATE(anio,11,I33))&gt;0)</formula>
    </cfRule>
  </conditionalFormatting>
  <conditionalFormatting sqref="Q33:W38">
    <cfRule type="expression" priority="12" dxfId="0">
      <formula>AND(ISNUMBER(Q33),COUNTIF(fechas_eventos,DATE(anio,12,Q33))&gt;0)</formula>
    </cfRule>
  </conditionalFormatting>
  <printOptions horizontalCentered="1"/>
  <pageMargins left="0.75" right="0.75" top="1" bottom="1" header="0.5" footer="0.5"/>
  <pageSetup orientation="portrait" paperSize="1" fitToHeight="1" fitToWidth="1"/>
</worksheet>
</file>

<file path=xl/worksheets/sheet3.xml><?xml version="1.0" encoding="utf-8"?>
<worksheet xmlns="http://schemas.openxmlformats.org/spreadsheetml/2006/main">
  <sheetPr>
    <tabColor rgb="007F7F7F"/>
    <outlinePr summaryBelow="1" summaryRight="1"/>
    <pageSetUpPr fitToPage="1"/>
  </sheetPr>
  <dimension ref="A1:B2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50" customWidth="1" min="2" max="2"/>
  </cols>
  <sheetData>
    <row r="1" ht="26" customHeight="1">
      <c r="A1" s="1" t="inlineStr">
        <is>
          <t>Eventos</t>
        </is>
      </c>
    </row>
    <row r="2">
      <c r="A2" s="2" t="inlineStr">
        <is>
          <t>Escribe la fecha y el evento. Los días con evento se resaltan en el calendario.</t>
        </is>
      </c>
    </row>
    <row r="4" ht="24" customHeight="1">
      <c r="A4" s="12" t="inlineStr">
        <is>
          <t>Fecha</t>
        </is>
      </c>
      <c r="B4" s="12" t="inlineStr">
        <is>
          <t>Evento</t>
        </is>
      </c>
    </row>
    <row r="5">
      <c r="A5" s="13" t="n">
        <v>46023</v>
      </c>
      <c r="B5" s="14" t="inlineStr">
        <is>
          <t>Año Nuevo</t>
        </is>
      </c>
    </row>
    <row r="6">
      <c r="A6" s="13" t="n">
        <v>46067</v>
      </c>
      <c r="B6" s="14" t="inlineStr">
        <is>
          <t>Día de San Valentín</t>
        </is>
      </c>
    </row>
    <row r="7">
      <c r="A7" s="13" t="n">
        <v>46089</v>
      </c>
      <c r="B7" s="14" t="inlineStr">
        <is>
          <t>Día de la Mujer</t>
        </is>
      </c>
    </row>
    <row r="8">
      <c r="A8" s="13" t="n">
        <v>46143</v>
      </c>
      <c r="B8" s="14" t="inlineStr">
        <is>
          <t>Día del Trabajo</t>
        </is>
      </c>
    </row>
    <row r="9">
      <c r="A9" s="13" t="n">
        <v>46194</v>
      </c>
      <c r="B9" s="14" t="inlineStr">
        <is>
          <t>Inicio del invierno</t>
        </is>
      </c>
    </row>
    <row r="10">
      <c r="A10" s="13" t="n">
        <v>46249</v>
      </c>
      <c r="B10" s="14" t="inlineStr">
        <is>
          <t>Reunión de mitad de año</t>
        </is>
      </c>
    </row>
    <row r="11">
      <c r="A11" s="13" t="n">
        <v>46281</v>
      </c>
      <c r="B11" s="14" t="inlineStr">
        <is>
          <t>Cierre del tercer trimestre</t>
        </is>
      </c>
    </row>
    <row r="12">
      <c r="A12" s="13" t="n">
        <v>46326</v>
      </c>
      <c r="B12" s="14" t="inlineStr">
        <is>
          <t>Cierre de mes</t>
        </is>
      </c>
    </row>
    <row r="13">
      <c r="A13" s="13" t="n">
        <v>46328</v>
      </c>
      <c r="B13" s="14" t="inlineStr">
        <is>
          <t>Día de Difuntos</t>
        </is>
      </c>
    </row>
    <row r="14">
      <c r="A14" s="13" t="n">
        <v>46381</v>
      </c>
      <c r="B14" s="14" t="inlineStr">
        <is>
          <t>Navidad</t>
        </is>
      </c>
    </row>
    <row r="15">
      <c r="A15" s="13" t="n">
        <v>46387</v>
      </c>
      <c r="B15" s="14" t="inlineStr">
        <is>
          <t>Fin de año</t>
        </is>
      </c>
    </row>
    <row r="16">
      <c r="A16" s="13" t="n"/>
      <c r="B16" s="14" t="n"/>
    </row>
    <row r="17">
      <c r="A17" s="13" t="n"/>
      <c r="B17" s="14" t="n"/>
    </row>
    <row r="18">
      <c r="A18" s="13" t="n"/>
      <c r="B18" s="14" t="n"/>
    </row>
    <row r="19">
      <c r="A19" s="13" t="n"/>
      <c r="B19" s="14" t="n"/>
    </row>
    <row r="20">
      <c r="A20" s="13" t="n"/>
      <c r="B20" s="14" t="n"/>
    </row>
    <row r="21">
      <c r="A21" s="13" t="n"/>
      <c r="B21" s="14" t="n"/>
    </row>
    <row r="22">
      <c r="A22" s="13" t="n"/>
      <c r="B22" s="14" t="n"/>
    </row>
    <row r="23">
      <c r="A23" s="13" t="n"/>
      <c r="B23" s="14" t="n"/>
    </row>
    <row r="24">
      <c r="A24" s="13" t="n"/>
      <c r="B24" s="14" t="n"/>
    </row>
    <row r="25">
      <c r="A25" s="13" t="n"/>
      <c r="B25" s="14" t="n"/>
    </row>
    <row r="26">
      <c r="A26" s="13" t="n"/>
      <c r="B26" s="14" t="n"/>
    </row>
    <row r="27">
      <c r="A27" s="13" t="n"/>
      <c r="B27" s="14" t="n"/>
    </row>
    <row r="28">
      <c r="A28" s="13" t="n"/>
      <c r="B28" s="14" t="n"/>
    </row>
    <row r="29">
      <c r="A29" s="13" t="n"/>
      <c r="B29" s="14" t="n"/>
    </row>
    <row r="30">
      <c r="A30" s="13" t="n"/>
      <c r="B30" s="14" t="n"/>
    </row>
    <row r="31">
      <c r="A31" s="13" t="n"/>
      <c r="B31" s="14" t="n"/>
    </row>
    <row r="32">
      <c r="A32" s="13" t="n"/>
      <c r="B32" s="14" t="n"/>
    </row>
    <row r="33">
      <c r="A33" s="13" t="n"/>
      <c r="B33" s="14" t="n"/>
    </row>
    <row r="34">
      <c r="A34" s="13" t="n"/>
      <c r="B34" s="14" t="n"/>
    </row>
    <row r="35">
      <c r="A35" s="13" t="n"/>
      <c r="B35" s="14" t="n"/>
    </row>
    <row r="36">
      <c r="A36" s="13" t="n"/>
      <c r="B36" s="14" t="n"/>
    </row>
    <row r="37">
      <c r="A37" s="13" t="n"/>
      <c r="B37" s="14" t="n"/>
    </row>
    <row r="38">
      <c r="A38" s="13" t="n"/>
      <c r="B38" s="14" t="n"/>
    </row>
    <row r="39">
      <c r="A39" s="13" t="n"/>
      <c r="B39" s="14" t="n"/>
    </row>
    <row r="40">
      <c r="A40" s="13" t="n"/>
      <c r="B40" s="14" t="n"/>
    </row>
    <row r="41">
      <c r="A41" s="13" t="n"/>
      <c r="B41" s="14" t="n"/>
    </row>
    <row r="42">
      <c r="A42" s="13" t="n"/>
      <c r="B42" s="14" t="n"/>
    </row>
    <row r="43">
      <c r="A43" s="13" t="n"/>
      <c r="B43" s="14" t="n"/>
    </row>
    <row r="44">
      <c r="A44" s="13" t="n"/>
      <c r="B44" s="14" t="n"/>
    </row>
    <row r="45">
      <c r="A45" s="13" t="n"/>
      <c r="B45" s="14" t="n"/>
    </row>
    <row r="46">
      <c r="A46" s="13" t="n"/>
      <c r="B46" s="14" t="n"/>
    </row>
    <row r="47">
      <c r="A47" s="13" t="n"/>
      <c r="B47" s="14" t="n"/>
    </row>
    <row r="48">
      <c r="A48" s="13" t="n"/>
      <c r="B48" s="14" t="n"/>
    </row>
    <row r="49">
      <c r="A49" s="13" t="n"/>
      <c r="B49" s="14" t="n"/>
    </row>
    <row r="50">
      <c r="A50" s="13" t="n"/>
      <c r="B50" s="14" t="n"/>
    </row>
    <row r="51">
      <c r="A51" s="13" t="n"/>
      <c r="B51" s="14" t="n"/>
    </row>
    <row r="52">
      <c r="A52" s="13" t="n"/>
      <c r="B52" s="14" t="n"/>
    </row>
    <row r="53">
      <c r="A53" s="13" t="n"/>
      <c r="B53" s="14" t="n"/>
    </row>
    <row r="54">
      <c r="A54" s="13" t="n"/>
      <c r="B54" s="14" t="n"/>
    </row>
    <row r="55">
      <c r="A55" s="13" t="n"/>
      <c r="B55" s="14" t="n"/>
    </row>
    <row r="56">
      <c r="A56" s="13" t="n"/>
      <c r="B56" s="14" t="n"/>
    </row>
    <row r="57">
      <c r="A57" s="13" t="n"/>
      <c r="B57" s="14" t="n"/>
    </row>
    <row r="58">
      <c r="A58" s="13" t="n"/>
      <c r="B58" s="14" t="n"/>
    </row>
    <row r="59">
      <c r="A59" s="13" t="n"/>
      <c r="B59" s="14" t="n"/>
    </row>
    <row r="60">
      <c r="A60" s="13" t="n"/>
      <c r="B60" s="14" t="n"/>
    </row>
    <row r="61">
      <c r="A61" s="13" t="n"/>
      <c r="B61" s="14" t="n"/>
    </row>
    <row r="62">
      <c r="A62" s="13" t="n"/>
      <c r="B62" s="14" t="n"/>
    </row>
    <row r="63">
      <c r="A63" s="13" t="n"/>
      <c r="B63" s="14" t="n"/>
    </row>
    <row r="64">
      <c r="A64" s="13" t="n"/>
      <c r="B64" s="14" t="n"/>
    </row>
    <row r="65">
      <c r="A65" s="13" t="n"/>
      <c r="B65" s="14" t="n"/>
    </row>
    <row r="66">
      <c r="A66" s="13" t="n"/>
      <c r="B66" s="14" t="n"/>
    </row>
    <row r="67">
      <c r="A67" s="13" t="n"/>
      <c r="B67" s="14" t="n"/>
    </row>
    <row r="68">
      <c r="A68" s="13" t="n"/>
      <c r="B68" s="14" t="n"/>
    </row>
    <row r="69">
      <c r="A69" s="13" t="n"/>
      <c r="B69" s="14" t="n"/>
    </row>
    <row r="70">
      <c r="A70" s="13" t="n"/>
      <c r="B70" s="14" t="n"/>
    </row>
    <row r="71">
      <c r="A71" s="13" t="n"/>
      <c r="B71" s="14" t="n"/>
    </row>
    <row r="72">
      <c r="A72" s="13" t="n"/>
      <c r="B72" s="14" t="n"/>
    </row>
    <row r="73">
      <c r="A73" s="13" t="n"/>
      <c r="B73" s="14" t="n"/>
    </row>
    <row r="74">
      <c r="A74" s="13" t="n"/>
      <c r="B74" s="14" t="n"/>
    </row>
    <row r="75">
      <c r="A75" s="13" t="n"/>
      <c r="B75" s="14" t="n"/>
    </row>
    <row r="76">
      <c r="A76" s="13" t="n"/>
      <c r="B76" s="14" t="n"/>
    </row>
    <row r="77">
      <c r="A77" s="13" t="n"/>
      <c r="B77" s="14" t="n"/>
    </row>
    <row r="78">
      <c r="A78" s="13" t="n"/>
      <c r="B78" s="14" t="n"/>
    </row>
    <row r="79">
      <c r="A79" s="13" t="n"/>
      <c r="B79" s="14" t="n"/>
    </row>
    <row r="80">
      <c r="A80" s="13" t="n"/>
      <c r="B80" s="14" t="n"/>
    </row>
    <row r="81">
      <c r="A81" s="13" t="n"/>
      <c r="B81" s="14" t="n"/>
    </row>
    <row r="82">
      <c r="A82" s="13" t="n"/>
      <c r="B82" s="14" t="n"/>
    </row>
    <row r="83">
      <c r="A83" s="13" t="n"/>
      <c r="B83" s="14" t="n"/>
    </row>
    <row r="84">
      <c r="A84" s="13" t="n"/>
      <c r="B84" s="14" t="n"/>
    </row>
    <row r="85">
      <c r="A85" s="13" t="n"/>
      <c r="B85" s="14" t="n"/>
    </row>
    <row r="86">
      <c r="A86" s="13" t="n"/>
      <c r="B86" s="14" t="n"/>
    </row>
    <row r="87">
      <c r="A87" s="13" t="n"/>
      <c r="B87" s="14" t="n"/>
    </row>
    <row r="88">
      <c r="A88" s="13" t="n"/>
      <c r="B88" s="14" t="n"/>
    </row>
    <row r="89">
      <c r="A89" s="13" t="n"/>
      <c r="B89" s="14" t="n"/>
    </row>
    <row r="90">
      <c r="A90" s="13" t="n"/>
      <c r="B90" s="14" t="n"/>
    </row>
    <row r="91">
      <c r="A91" s="13" t="n"/>
      <c r="B91" s="14" t="n"/>
    </row>
    <row r="92">
      <c r="A92" s="13" t="n"/>
      <c r="B92" s="14" t="n"/>
    </row>
    <row r="93">
      <c r="A93" s="13" t="n"/>
      <c r="B93" s="14" t="n"/>
    </row>
    <row r="94">
      <c r="A94" s="13" t="n"/>
      <c r="B94" s="14" t="n"/>
    </row>
    <row r="95">
      <c r="A95" s="13" t="n"/>
      <c r="B95" s="14" t="n"/>
    </row>
    <row r="96">
      <c r="A96" s="13" t="n"/>
      <c r="B96" s="14" t="n"/>
    </row>
    <row r="97">
      <c r="A97" s="13" t="n"/>
      <c r="B97" s="14" t="n"/>
    </row>
    <row r="98">
      <c r="A98" s="13" t="n"/>
      <c r="B98" s="14" t="n"/>
    </row>
    <row r="99">
      <c r="A99" s="13" t="n"/>
      <c r="B99" s="14" t="n"/>
    </row>
    <row r="100">
      <c r="A100" s="13" t="n"/>
      <c r="B100" s="14" t="n"/>
    </row>
    <row r="101">
      <c r="A101" s="13" t="n"/>
      <c r="B101" s="14" t="n"/>
    </row>
    <row r="102">
      <c r="A102" s="13" t="n"/>
      <c r="B102" s="14" t="n"/>
    </row>
    <row r="103">
      <c r="A103" s="13" t="n"/>
      <c r="B103" s="14" t="n"/>
    </row>
    <row r="104">
      <c r="A104" s="13" t="n"/>
      <c r="B104" s="14" t="n"/>
    </row>
    <row r="105">
      <c r="A105" s="13" t="n"/>
      <c r="B105" s="14" t="n"/>
    </row>
    <row r="106">
      <c r="A106" s="13" t="n"/>
      <c r="B106" s="14" t="n"/>
    </row>
    <row r="107">
      <c r="A107" s="13" t="n"/>
      <c r="B107" s="14" t="n"/>
    </row>
    <row r="108">
      <c r="A108" s="13" t="n"/>
      <c r="B108" s="14" t="n"/>
    </row>
    <row r="109">
      <c r="A109" s="13" t="n"/>
      <c r="B109" s="14" t="n"/>
    </row>
    <row r="110">
      <c r="A110" s="13" t="n"/>
      <c r="B110" s="14" t="n"/>
    </row>
    <row r="111">
      <c r="A111" s="13" t="n"/>
      <c r="B111" s="14" t="n"/>
    </row>
    <row r="112">
      <c r="A112" s="13" t="n"/>
      <c r="B112" s="14" t="n"/>
    </row>
    <row r="113">
      <c r="A113" s="13" t="n"/>
      <c r="B113" s="14" t="n"/>
    </row>
    <row r="114">
      <c r="A114" s="13" t="n"/>
      <c r="B114" s="14" t="n"/>
    </row>
    <row r="115">
      <c r="A115" s="13" t="n"/>
      <c r="B115" s="14" t="n"/>
    </row>
    <row r="116">
      <c r="A116" s="13" t="n"/>
      <c r="B116" s="14" t="n"/>
    </row>
    <row r="117">
      <c r="A117" s="13" t="n"/>
      <c r="B117" s="14" t="n"/>
    </row>
    <row r="118">
      <c r="A118" s="13" t="n"/>
      <c r="B118" s="14" t="n"/>
    </row>
    <row r="119">
      <c r="A119" s="13" t="n"/>
      <c r="B119" s="14" t="n"/>
    </row>
    <row r="120">
      <c r="A120" s="13" t="n"/>
      <c r="B120" s="14" t="n"/>
    </row>
    <row r="121">
      <c r="A121" s="13" t="n"/>
      <c r="B121" s="14" t="n"/>
    </row>
    <row r="122">
      <c r="A122" s="13" t="n"/>
      <c r="B122" s="14" t="n"/>
    </row>
    <row r="123">
      <c r="A123" s="13" t="n"/>
      <c r="B123" s="14" t="n"/>
    </row>
    <row r="124">
      <c r="A124" s="13" t="n"/>
      <c r="B124" s="14" t="n"/>
    </row>
    <row r="125">
      <c r="A125" s="13" t="n"/>
      <c r="B125" s="14" t="n"/>
    </row>
    <row r="126">
      <c r="A126" s="13" t="n"/>
      <c r="B126" s="14" t="n"/>
    </row>
    <row r="127">
      <c r="A127" s="13" t="n"/>
      <c r="B127" s="14" t="n"/>
    </row>
    <row r="128">
      <c r="A128" s="13" t="n"/>
      <c r="B128" s="14" t="n"/>
    </row>
    <row r="129">
      <c r="A129" s="13" t="n"/>
      <c r="B129" s="14" t="n"/>
    </row>
    <row r="130">
      <c r="A130" s="13" t="n"/>
      <c r="B130" s="14" t="n"/>
    </row>
    <row r="131">
      <c r="A131" s="13" t="n"/>
      <c r="B131" s="14" t="n"/>
    </row>
    <row r="132">
      <c r="A132" s="13" t="n"/>
      <c r="B132" s="14" t="n"/>
    </row>
    <row r="133">
      <c r="A133" s="13" t="n"/>
      <c r="B133" s="14" t="n"/>
    </row>
    <row r="134">
      <c r="A134" s="13" t="n"/>
      <c r="B134" s="14" t="n"/>
    </row>
    <row r="135">
      <c r="A135" s="13" t="n"/>
      <c r="B135" s="14" t="n"/>
    </row>
    <row r="136">
      <c r="A136" s="13" t="n"/>
      <c r="B136" s="14" t="n"/>
    </row>
    <row r="137">
      <c r="A137" s="13" t="n"/>
      <c r="B137" s="14" t="n"/>
    </row>
    <row r="138">
      <c r="A138" s="13" t="n"/>
      <c r="B138" s="14" t="n"/>
    </row>
    <row r="139">
      <c r="A139" s="13" t="n"/>
      <c r="B139" s="14" t="n"/>
    </row>
    <row r="140">
      <c r="A140" s="13" t="n"/>
      <c r="B140" s="14" t="n"/>
    </row>
    <row r="141">
      <c r="A141" s="13" t="n"/>
      <c r="B141" s="14" t="n"/>
    </row>
    <row r="142">
      <c r="A142" s="13" t="n"/>
      <c r="B142" s="14" t="n"/>
    </row>
    <row r="143">
      <c r="A143" s="13" t="n"/>
      <c r="B143" s="14" t="n"/>
    </row>
    <row r="144">
      <c r="A144" s="13" t="n"/>
      <c r="B144" s="14" t="n"/>
    </row>
    <row r="145">
      <c r="A145" s="13" t="n"/>
      <c r="B145" s="14" t="n"/>
    </row>
    <row r="146">
      <c r="A146" s="13" t="n"/>
      <c r="B146" s="14" t="n"/>
    </row>
    <row r="147">
      <c r="A147" s="13" t="n"/>
      <c r="B147" s="14" t="n"/>
    </row>
    <row r="148">
      <c r="A148" s="13" t="n"/>
      <c r="B148" s="14" t="n"/>
    </row>
    <row r="149">
      <c r="A149" s="13" t="n"/>
      <c r="B149" s="14" t="n"/>
    </row>
    <row r="150">
      <c r="A150" s="13" t="n"/>
      <c r="B150" s="14" t="n"/>
    </row>
    <row r="151">
      <c r="A151" s="13" t="n"/>
      <c r="B151" s="14" t="n"/>
    </row>
    <row r="152">
      <c r="A152" s="13" t="n"/>
      <c r="B152" s="14" t="n"/>
    </row>
    <row r="153">
      <c r="A153" s="13" t="n"/>
      <c r="B153" s="14" t="n"/>
    </row>
    <row r="154">
      <c r="A154" s="13" t="n"/>
      <c r="B154" s="14" t="n"/>
    </row>
    <row r="155">
      <c r="A155" s="13" t="n"/>
      <c r="B155" s="14" t="n"/>
    </row>
    <row r="156">
      <c r="A156" s="13" t="n"/>
      <c r="B156" s="14" t="n"/>
    </row>
    <row r="157">
      <c r="A157" s="13" t="n"/>
      <c r="B157" s="14" t="n"/>
    </row>
    <row r="158">
      <c r="A158" s="13" t="n"/>
      <c r="B158" s="14" t="n"/>
    </row>
    <row r="159">
      <c r="A159" s="13" t="n"/>
      <c r="B159" s="14" t="n"/>
    </row>
    <row r="160">
      <c r="A160" s="13" t="n"/>
      <c r="B160" s="14" t="n"/>
    </row>
    <row r="161">
      <c r="A161" s="13" t="n"/>
      <c r="B161" s="14" t="n"/>
    </row>
    <row r="162">
      <c r="A162" s="13" t="n"/>
      <c r="B162" s="14" t="n"/>
    </row>
    <row r="163">
      <c r="A163" s="13" t="n"/>
      <c r="B163" s="14" t="n"/>
    </row>
    <row r="164">
      <c r="A164" s="13" t="n"/>
      <c r="B164" s="14" t="n"/>
    </row>
    <row r="165">
      <c r="A165" s="13" t="n"/>
      <c r="B165" s="14" t="n"/>
    </row>
    <row r="166">
      <c r="A166" s="13" t="n"/>
      <c r="B166" s="14" t="n"/>
    </row>
    <row r="167">
      <c r="A167" s="13" t="n"/>
      <c r="B167" s="14" t="n"/>
    </row>
    <row r="168">
      <c r="A168" s="13" t="n"/>
      <c r="B168" s="14" t="n"/>
    </row>
    <row r="169">
      <c r="A169" s="13" t="n"/>
      <c r="B169" s="14" t="n"/>
    </row>
    <row r="170">
      <c r="A170" s="13" t="n"/>
      <c r="B170" s="14" t="n"/>
    </row>
    <row r="171">
      <c r="A171" s="13" t="n"/>
      <c r="B171" s="14" t="n"/>
    </row>
    <row r="172">
      <c r="A172" s="13" t="n"/>
      <c r="B172" s="14" t="n"/>
    </row>
    <row r="173">
      <c r="A173" s="13" t="n"/>
      <c r="B173" s="14" t="n"/>
    </row>
    <row r="174">
      <c r="A174" s="13" t="n"/>
      <c r="B174" s="14" t="n"/>
    </row>
    <row r="175">
      <c r="A175" s="13" t="n"/>
      <c r="B175" s="14" t="n"/>
    </row>
    <row r="176">
      <c r="A176" s="13" t="n"/>
      <c r="B176" s="14" t="n"/>
    </row>
    <row r="177">
      <c r="A177" s="13" t="n"/>
      <c r="B177" s="14" t="n"/>
    </row>
    <row r="178">
      <c r="A178" s="13" t="n"/>
      <c r="B178" s="14" t="n"/>
    </row>
    <row r="179">
      <c r="A179" s="13" t="n"/>
      <c r="B179" s="14" t="n"/>
    </row>
    <row r="180">
      <c r="A180" s="13" t="n"/>
      <c r="B180" s="14" t="n"/>
    </row>
    <row r="181">
      <c r="A181" s="13" t="n"/>
      <c r="B181" s="14" t="n"/>
    </row>
    <row r="182">
      <c r="A182" s="13" t="n"/>
      <c r="B182" s="14" t="n"/>
    </row>
    <row r="183">
      <c r="A183" s="13" t="n"/>
      <c r="B183" s="14" t="n"/>
    </row>
    <row r="184">
      <c r="A184" s="13" t="n"/>
      <c r="B184" s="14" t="n"/>
    </row>
    <row r="185">
      <c r="A185" s="13" t="n"/>
      <c r="B185" s="14" t="n"/>
    </row>
    <row r="186">
      <c r="A186" s="13" t="n"/>
      <c r="B186" s="14" t="n"/>
    </row>
    <row r="187">
      <c r="A187" s="13" t="n"/>
      <c r="B187" s="14" t="n"/>
    </row>
    <row r="188">
      <c r="A188" s="13" t="n"/>
      <c r="B188" s="14" t="n"/>
    </row>
    <row r="189">
      <c r="A189" s="13" t="n"/>
      <c r="B189" s="14" t="n"/>
    </row>
    <row r="190">
      <c r="A190" s="13" t="n"/>
      <c r="B190" s="14" t="n"/>
    </row>
    <row r="191">
      <c r="A191" s="13" t="n"/>
      <c r="B191" s="14" t="n"/>
    </row>
    <row r="192">
      <c r="A192" s="13" t="n"/>
      <c r="B192" s="14" t="n"/>
    </row>
    <row r="193">
      <c r="A193" s="13" t="n"/>
      <c r="B193" s="14" t="n"/>
    </row>
    <row r="194">
      <c r="A194" s="13" t="n"/>
      <c r="B194" s="14" t="n"/>
    </row>
    <row r="195">
      <c r="A195" s="13" t="n"/>
      <c r="B195" s="14" t="n"/>
    </row>
    <row r="196">
      <c r="A196" s="13" t="n"/>
      <c r="B196" s="14" t="n"/>
    </row>
    <row r="197">
      <c r="A197" s="13" t="n"/>
      <c r="B197" s="14" t="n"/>
    </row>
    <row r="198">
      <c r="A198" s="13" t="n"/>
      <c r="B198" s="14" t="n"/>
    </row>
    <row r="199">
      <c r="A199" s="13" t="n"/>
      <c r="B199" s="14" t="n"/>
    </row>
    <row r="200">
      <c r="A200" s="13" t="n"/>
      <c r="B200" s="14" t="n"/>
    </row>
    <row r="201">
      <c r="A201" s="13" t="n"/>
      <c r="B201" s="14" t="n"/>
    </row>
    <row r="202">
      <c r="A202" s="13" t="n"/>
      <c r="B202" s="14" t="n"/>
    </row>
    <row r="203">
      <c r="A203" s="13" t="n"/>
      <c r="B203" s="14" t="n"/>
    </row>
    <row r="204">
      <c r="A204" s="13" t="n"/>
      <c r="B204" s="14" t="n"/>
    </row>
  </sheetData>
  <printOptions horizontalCentered="1"/>
  <pageMargins left="0.75" right="0.75" top="1" bottom="1" header="0.5" footer="0.5"/>
  <pageSetup orientation="portrait" paperSize="1" fitToHeight="1" fitToWidth="1"/>
</worksheet>
</file>

<file path=xl/worksheets/sheet4.xml><?xml version="1.0" encoding="utf-8"?>
<worksheet xmlns="http://schemas.openxmlformats.org/spreadsheetml/2006/main">
  <sheetPr>
    <tabColor rgb="007F7F7F"/>
    <outlinePr summaryBelow="1" summaryRight="1"/>
    <pageSetUpPr fitToPage="1"/>
  </sheetPr>
  <dimension ref="A1:B4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34" customWidth="1" min="2" max="2"/>
  </cols>
  <sheetData>
    <row r="1" ht="26" customHeight="1">
      <c r="A1" s="1" t="inlineStr">
        <is>
          <t>Configuración</t>
        </is>
      </c>
    </row>
    <row r="2">
      <c r="A2" s="2" t="inlineStr">
        <is>
          <t>Cambia el año y el título: el calendario se actualiza solo.</t>
        </is>
      </c>
    </row>
    <row r="3">
      <c r="A3" s="15" t="inlineStr">
        <is>
          <t>Título</t>
        </is>
      </c>
      <c r="B3" s="16" t="inlineStr">
        <is>
          <t>Calendario del equipo</t>
        </is>
      </c>
    </row>
    <row r="4">
      <c r="A4" s="15" t="inlineStr">
        <is>
          <t>Año</t>
        </is>
      </c>
      <c r="B4" s="16" t="n">
        <v>2026</v>
      </c>
    </row>
  </sheetData>
  <printOptions horizontalCentered="1"/>
  <pageMargins left="0.75" right="0.75" top="1" bottom="1" header="0.5" footer="0.5"/>
  <pageSetup orientation="landscape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2026-10-28T16:10:57Z</dcterms:created>
  <dcterms:modified xmlns:dcterms="http://purl.org/dc/terms/" xmlns:xsi="http://www.w3.org/2001/XMLSchema-instance" xsi:type="dcterms:W3CDTF">2026-10-28T16:10:57Z</dcterms:modified>
</cp:coreProperties>
</file>